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0368" windowHeight="10212" tabRatio="799"/>
  </bookViews>
  <sheets>
    <sheet name="Ad" sheetId="15" r:id="rId1"/>
    <sheet name="Ad2" sheetId="44" r:id="rId2"/>
    <sheet name="AdSabit" sheetId="1" r:id="rId3"/>
    <sheet name="H.G.1" sheetId="35" r:id="rId4"/>
    <sheet name="H.G.2" sheetId="32" r:id="rId5"/>
    <sheet name="G.S.1" sheetId="37" r:id="rId6"/>
    <sheet name="G.S.2" sheetId="40" r:id="rId7"/>
    <sheet name="H.S.1" sheetId="39" r:id="rId8"/>
    <sheet name="H.S.2" sheetId="38" r:id="rId9"/>
    <sheet name="İş.G.1" sheetId="42" r:id="rId10"/>
    <sheet name="İş.G.2" sheetId="43" r:id="rId11"/>
    <sheet name="İşUl.1" sheetId="45" r:id="rId12"/>
    <sheet name="İşUl.2" sheetId="46" r:id="rId13"/>
    <sheet name="TİG1" sheetId="47" r:id="rId14"/>
    <sheet name="TİG2" sheetId="48" r:id="rId15"/>
    <sheet name="ETarih1" sheetId="49" r:id="rId16"/>
    <sheet name="ETarih2" sheetId="50" r:id="rId17"/>
    <sheet name="ETarih3" sheetId="51" r:id="rId18"/>
    <sheet name="Çokeğermak_Min" sheetId="22" state="hidden" r:id="rId19"/>
    <sheet name="Birleştirmeler" sheetId="18" state="hidden" r:id="rId20"/>
  </sheets>
  <definedNames>
    <definedName name="ALANLAR">AdSabit!$D$2:$D$5</definedName>
    <definedName name="sss">AdSabit!$G$2:$G$8</definedName>
  </definedNames>
  <calcPr calcId="162913"/>
</workbook>
</file>

<file path=xl/calcChain.xml><?xml version="1.0" encoding="utf-8"?>
<calcChain xmlns="http://schemas.openxmlformats.org/spreadsheetml/2006/main">
  <c r="C5" i="35" l="1"/>
  <c r="C8" i="51"/>
  <c r="C12" i="51"/>
  <c r="C16" i="51"/>
  <c r="B4" i="49"/>
  <c r="B12" i="50"/>
  <c r="B8" i="50"/>
  <c r="C6" i="50" s="1"/>
  <c r="B4" i="50"/>
  <c r="C13" i="51" l="1"/>
  <c r="C9" i="51"/>
  <c r="C5" i="51"/>
  <c r="C10" i="50"/>
  <c r="C13" i="50" s="1"/>
  <c r="C2" i="50"/>
  <c r="C5" i="50" s="1"/>
  <c r="C9" i="50"/>
  <c r="B12" i="49" l="1"/>
  <c r="B8" i="49"/>
  <c r="K10" i="48"/>
  <c r="K11" i="48"/>
  <c r="K12" i="48"/>
  <c r="K13" i="48"/>
  <c r="K14" i="48"/>
  <c r="C12" i="49" l="1"/>
  <c r="C10" i="49"/>
  <c r="C6" i="49"/>
  <c r="C8" i="49"/>
  <c r="C4" i="49"/>
  <c r="C2" i="49"/>
  <c r="C14" i="48"/>
  <c r="C13" i="48"/>
  <c r="C12" i="48"/>
  <c r="C11" i="48"/>
  <c r="C9" i="48"/>
  <c r="C10" i="48"/>
  <c r="E14" i="48"/>
  <c r="E13" i="48"/>
  <c r="E12" i="48"/>
  <c r="E11" i="48"/>
  <c r="E10" i="48"/>
  <c r="E9" i="48"/>
  <c r="A12" i="47"/>
  <c r="A8" i="47"/>
  <c r="A4" i="47"/>
  <c r="B12" i="47"/>
  <c r="B8" i="47"/>
  <c r="B4" i="47"/>
  <c r="C10" i="45"/>
  <c r="C14" i="45"/>
  <c r="C17" i="45"/>
  <c r="C6" i="45"/>
  <c r="C9" i="45" s="1"/>
  <c r="C2" i="45"/>
  <c r="C13" i="49" l="1"/>
  <c r="C5" i="49"/>
  <c r="C9" i="49"/>
  <c r="L9" i="48"/>
  <c r="K9" i="48" s="1"/>
  <c r="C6" i="47"/>
  <c r="C10" i="47"/>
  <c r="C2" i="47"/>
  <c r="C13" i="45"/>
  <c r="C16" i="42"/>
  <c r="C10" i="42"/>
  <c r="C6" i="42"/>
  <c r="C19" i="42"/>
  <c r="C2" i="42"/>
  <c r="C5" i="42"/>
  <c r="C9" i="47" l="1"/>
  <c r="C13" i="47"/>
  <c r="C2" i="38"/>
  <c r="O14" i="38"/>
  <c r="O15" i="38"/>
  <c r="O16" i="38"/>
  <c r="O17" i="38"/>
  <c r="O18" i="38"/>
  <c r="O19" i="38"/>
  <c r="O20" i="38"/>
  <c r="O21" i="38"/>
  <c r="B2" i="39"/>
  <c r="A2" i="40"/>
  <c r="C6" i="37"/>
  <c r="C2" i="37"/>
  <c r="C5" i="37"/>
  <c r="C9" i="37"/>
  <c r="B11" i="35"/>
  <c r="B8" i="35"/>
  <c r="B3" i="35"/>
  <c r="B6" i="35" s="1"/>
  <c r="C10" i="35"/>
  <c r="F9" i="1"/>
  <c r="F8" i="1"/>
  <c r="F7" i="1"/>
  <c r="F6" i="1"/>
  <c r="F5" i="1"/>
  <c r="F4" i="1"/>
  <c r="F2" i="1"/>
  <c r="F3" i="1"/>
  <c r="A5" i="40" l="1"/>
  <c r="C5" i="47" l="1"/>
  <c r="C13" i="42" l="1"/>
  <c r="C9" i="42"/>
  <c r="C5" i="45"/>
  <c r="K14" i="46"/>
  <c r="E14" i="46"/>
  <c r="L14" i="46" s="1"/>
  <c r="K13" i="46"/>
  <c r="E13" i="46"/>
  <c r="L13" i="46" s="1"/>
  <c r="K12" i="46"/>
  <c r="E12" i="46"/>
  <c r="L12" i="46" s="1"/>
  <c r="K11" i="46"/>
  <c r="E11" i="46"/>
  <c r="L11" i="46" s="1"/>
  <c r="K10" i="46"/>
  <c r="E10" i="46"/>
  <c r="L10" i="46" s="1"/>
  <c r="E9" i="46"/>
  <c r="L9" i="46" s="1"/>
  <c r="K9" i="46" s="1"/>
  <c r="A5" i="46"/>
  <c r="L15" i="15"/>
  <c r="L14" i="15"/>
  <c r="L13" i="15"/>
  <c r="L12" i="15"/>
  <c r="L11" i="15"/>
  <c r="K11" i="15"/>
  <c r="E14" i="43" l="1"/>
  <c r="K14" i="43" s="1"/>
  <c r="E13" i="43"/>
  <c r="K13" i="43" s="1"/>
  <c r="E12" i="43"/>
  <c r="K12" i="43" s="1"/>
  <c r="E11" i="43"/>
  <c r="K11" i="43" s="1"/>
  <c r="E10" i="43"/>
  <c r="K10" i="43" s="1"/>
  <c r="E9" i="43"/>
  <c r="L9" i="43" l="1"/>
  <c r="A5" i="43"/>
  <c r="N21" i="38"/>
  <c r="N20" i="38"/>
  <c r="N19" i="38"/>
  <c r="N18" i="38"/>
  <c r="N17" i="38"/>
  <c r="N16" i="38"/>
  <c r="N15" i="38"/>
  <c r="N14" i="38"/>
  <c r="B9" i="39"/>
  <c r="B6" i="39"/>
  <c r="E16" i="40"/>
  <c r="E15" i="40"/>
  <c r="E14" i="40"/>
  <c r="E13" i="40"/>
  <c r="E12" i="40"/>
  <c r="E11" i="40"/>
  <c r="E10" i="40"/>
  <c r="E9" i="40"/>
  <c r="K9" i="43" l="1"/>
  <c r="C5" i="38"/>
  <c r="E9" i="38"/>
  <c r="H9" i="38"/>
  <c r="A9" i="38"/>
  <c r="C9" i="38"/>
  <c r="B5" i="39"/>
  <c r="L16" i="40"/>
  <c r="L9" i="40"/>
  <c r="K9" i="40" s="1"/>
  <c r="L13" i="40"/>
  <c r="K13" i="40" s="1"/>
  <c r="L14" i="40"/>
  <c r="L10" i="40"/>
  <c r="K10" i="40" s="1"/>
  <c r="L11" i="40"/>
  <c r="K11" i="40" s="1"/>
  <c r="L15" i="40"/>
  <c r="L12" i="40"/>
  <c r="K12" i="40" s="1"/>
  <c r="K10" i="38"/>
  <c r="K11" i="38"/>
  <c r="K12" i="38"/>
  <c r="K13" i="38"/>
  <c r="K14" i="38"/>
  <c r="K16" i="38"/>
  <c r="D14" i="32"/>
  <c r="D16" i="32"/>
  <c r="D15" i="32"/>
  <c r="D11" i="32"/>
  <c r="D9" i="32"/>
  <c r="D13" i="32"/>
  <c r="D12" i="32"/>
  <c r="D10" i="32"/>
  <c r="K14" i="40" l="1"/>
  <c r="K15" i="40"/>
  <c r="K16" i="40"/>
  <c r="B2" i="32"/>
  <c r="L10" i="38"/>
  <c r="L11" i="38"/>
  <c r="L15" i="38"/>
  <c r="L14" i="38"/>
  <c r="L13" i="38"/>
  <c r="L16" i="38"/>
  <c r="L12" i="38"/>
  <c r="L9" i="38"/>
  <c r="L12" i="32"/>
  <c r="K12" i="32" s="1"/>
  <c r="L9" i="32"/>
  <c r="K9" i="32" s="1"/>
  <c r="L16" i="32"/>
  <c r="K16" i="32" s="1"/>
  <c r="L13" i="32"/>
  <c r="K13" i="32" s="1"/>
  <c r="L15" i="32"/>
  <c r="K15" i="32" s="1"/>
  <c r="L11" i="32"/>
  <c r="K11" i="32" s="1"/>
  <c r="L14" i="32"/>
  <c r="K14" i="32" s="1"/>
  <c r="L10" i="32"/>
  <c r="B5" i="32" l="1"/>
  <c r="K9" i="38"/>
  <c r="K10" i="32"/>
  <c r="L16" i="22" l="1"/>
  <c r="K16" i="22"/>
  <c r="L15" i="22"/>
  <c r="K15" i="22"/>
  <c r="L14" i="22"/>
  <c r="K14" i="22"/>
  <c r="L13" i="22"/>
  <c r="K13" i="22"/>
  <c r="L12" i="22"/>
  <c r="K12" i="22"/>
  <c r="L11" i="22"/>
  <c r="K11" i="22"/>
  <c r="L16" i="18" l="1"/>
  <c r="K16" i="18"/>
  <c r="L15" i="18"/>
  <c r="K15" i="18"/>
  <c r="L14" i="18"/>
  <c r="K14" i="18"/>
  <c r="L13" i="18"/>
  <c r="K13" i="18"/>
  <c r="L12" i="18"/>
  <c r="K12" i="18"/>
  <c r="L11" i="18"/>
  <c r="K11" i="18"/>
  <c r="K15" i="15" l="1"/>
  <c r="K14" i="15"/>
  <c r="K13" i="15"/>
  <c r="K12" i="15"/>
</calcChain>
</file>

<file path=xl/sharedStrings.xml><?xml version="1.0" encoding="utf-8"?>
<sst xmlns="http://schemas.openxmlformats.org/spreadsheetml/2006/main" count="552" uniqueCount="231">
  <si>
    <t>Adı</t>
  </si>
  <si>
    <t>Soyadı</t>
  </si>
  <si>
    <t>Cinsiyet</t>
  </si>
  <si>
    <t>Şehir</t>
  </si>
  <si>
    <t>Yaş</t>
  </si>
  <si>
    <t>Kan</t>
  </si>
  <si>
    <t>Ayşe</t>
  </si>
  <si>
    <t>Ahmet</t>
  </si>
  <si>
    <t>Meral</t>
  </si>
  <si>
    <t>Kaya</t>
  </si>
  <si>
    <t>Doruk</t>
  </si>
  <si>
    <t>Köse</t>
  </si>
  <si>
    <t>Deniz</t>
  </si>
  <si>
    <t>Yılmaz</t>
  </si>
  <si>
    <t>Taş</t>
  </si>
  <si>
    <t>E</t>
  </si>
  <si>
    <t>K</t>
  </si>
  <si>
    <t>Manisa</t>
  </si>
  <si>
    <t>İzmir</t>
  </si>
  <si>
    <t>Ankara</t>
  </si>
  <si>
    <t>A</t>
  </si>
  <si>
    <t>B</t>
  </si>
  <si>
    <t>Aşağıda yer alan soruları J sütunundaki yeşil olarak işaretlenmiş yerlere formüllerini yazınız.</t>
  </si>
  <si>
    <t>Ücret</t>
  </si>
  <si>
    <t>www.buroyonetimi.com.tr</t>
  </si>
  <si>
    <t>Çocuk</t>
  </si>
  <si>
    <t>İşe Giriş Tarihi</t>
  </si>
  <si>
    <t>Ali Deniz</t>
  </si>
  <si>
    <t>Görev</t>
  </si>
  <si>
    <t>Memur</t>
  </si>
  <si>
    <t>Öğretmen</t>
  </si>
  <si>
    <t>Ad Tanımlama</t>
  </si>
  <si>
    <t>Bugünün Tarihi</t>
  </si>
  <si>
    <t>BİRLEŞTİR(A5;" ";B5)</t>
  </si>
  <si>
    <t>BİRLEŞTİR("Benim adım ";A7;" ";E7;" yaşındayım.")</t>
  </si>
  <si>
    <t>BİRLEŞTİR(A6;" ";G6;" TL kazanıyor.")</t>
  </si>
  <si>
    <t>BİRLEŞTİR(A7;" ";B7;"'ın kan grubu ";F7)</t>
  </si>
  <si>
    <t>BİRLEŞTİR(A8;" ";B8;" ";D8;" doğumlu ve ";G8;" TL kazanıyor.")</t>
  </si>
  <si>
    <t>BİRLEŞTİR(SOLDAN(A6;1);". ";B6)</t>
  </si>
  <si>
    <t>metinbirleştir(" ";doğru;hücreler)</t>
  </si>
  <si>
    <t>Deniz ve Kaya isimlerini boşluk vererek birleştiriniz.</t>
  </si>
  <si>
    <t>Manisa ve 1000 hücrelerini boşluk vererek birleştiriniz.</t>
  </si>
  <si>
    <t>Doruk ve Köse hücrelerini Doruk-Köse olarak birleştiriniz.</t>
  </si>
  <si>
    <t>Ayşe ve Yılmaz hücrelerini Ayşe.Yılmaz olarak birleştiriniz.</t>
  </si>
  <si>
    <t>aralıkbirleştir(hücre:hücre)</t>
  </si>
  <si>
    <t>Metinbirleştir/Aralık Birleştir</t>
  </si>
  <si>
    <t>Hücreleri birleştirirken arada hangi karakter olacağına karar verilir.</t>
  </si>
  <si>
    <t>Hücre içindeki değerleri boşluk olmadan birleştirir.</t>
  </si>
  <si>
    <t>Ahmet ve Taş hücrelerini boşluk olmadan birleştiriniz.</t>
  </si>
  <si>
    <t>Meral ve Kaya hücrelerini boşluksuz birleştiriniz.</t>
  </si>
  <si>
    <t>En Büyük - En Küçük</t>
  </si>
  <si>
    <t>Medeni Hal</t>
  </si>
  <si>
    <t>Ücret sütununda en fazla alınan ücreti bulunuz.</t>
  </si>
  <si>
    <t>MAK(J4:J8)</t>
  </si>
  <si>
    <t>Yaş alanında en küçük yaşı bulunuz.</t>
  </si>
  <si>
    <t>MİN(H4:H8)</t>
  </si>
  <si>
    <t>İşe en erken başlama yılını bulunuz.</t>
  </si>
  <si>
    <t>MİN(F4:F8)</t>
  </si>
  <si>
    <t>Çalışanlar arasından en büyük olan yaşı bulunuz.</t>
  </si>
  <si>
    <t>MAK(H4:H8)</t>
  </si>
  <si>
    <t>En düşük maaş ne kadardır?</t>
  </si>
  <si>
    <t>MİN(J4:J8)</t>
  </si>
  <si>
    <t>İşe en son giriş yılını bulunuz.</t>
  </si>
  <si>
    <t>MAK(F4:F8)</t>
  </si>
  <si>
    <t>GÜNSAY(B4;A4)</t>
  </si>
  <si>
    <t>HAFTASAY(B4)</t>
  </si>
  <si>
    <t>GÜNSAY(D4;B4)</t>
  </si>
  <si>
    <t>HAFTASAY(D4)</t>
  </si>
  <si>
    <t>Öğrenci</t>
  </si>
  <si>
    <t>Haftanın Günü</t>
  </si>
  <si>
    <t>Haftanın Hangi Günü?</t>
  </si>
  <si>
    <t>Haftanın Kaçıncı Günü?</t>
  </si>
  <si>
    <t>Öğrenci No</t>
  </si>
  <si>
    <t>Sınıf</t>
  </si>
  <si>
    <t>ALİ</t>
  </si>
  <si>
    <t>AYŞE</t>
  </si>
  <si>
    <t>FATMA</t>
  </si>
  <si>
    <t>MURAT</t>
  </si>
  <si>
    <t>MERT</t>
  </si>
  <si>
    <t>AYÇA</t>
  </si>
  <si>
    <t>SUNA</t>
  </si>
  <si>
    <t>DENİZ</t>
  </si>
  <si>
    <t>9A</t>
  </si>
  <si>
    <t>9B</t>
  </si>
  <si>
    <t>10A</t>
  </si>
  <si>
    <t>12A</t>
  </si>
  <si>
    <t>9C</t>
  </si>
  <si>
    <t>10C</t>
  </si>
  <si>
    <t>11C</t>
  </si>
  <si>
    <t>Konu</t>
  </si>
  <si>
    <t>Bugün</t>
  </si>
  <si>
    <t>Şimdi</t>
  </si>
  <si>
    <t>Haftanıngünü</t>
  </si>
  <si>
    <t>Günsay</t>
  </si>
  <si>
    <t>Haftasay</t>
  </si>
  <si>
    <t>İşgünü</t>
  </si>
  <si>
    <t>Tamişgünü</t>
  </si>
  <si>
    <t>Etarihli</t>
  </si>
  <si>
    <t>ÖDEV TESLİM ÇİZELGESİ</t>
  </si>
  <si>
    <t>Teslim Günü</t>
  </si>
  <si>
    <t>Doğum Günü</t>
  </si>
  <si>
    <t>Kaçıncı Gün</t>
  </si>
  <si>
    <t>Kaç Gün Yaşadın</t>
  </si>
  <si>
    <t>Okulların Kapanış Tarihi</t>
  </si>
  <si>
    <t>Kapanışa Kalan Gün</t>
  </si>
  <si>
    <t>KÜTÜPHANE UYGULAMASI</t>
  </si>
  <si>
    <t>Alım Tarihi</t>
  </si>
  <si>
    <t>Teslim Tarihi</t>
  </si>
  <si>
    <t>GÜNSAY</t>
  </si>
  <si>
    <t>HAFTANINGÜNÜ(D9;2)</t>
  </si>
  <si>
    <t>GÜNSAY($A$4;E9)</t>
  </si>
  <si>
    <t>Kitap Adı</t>
  </si>
  <si>
    <t>HAFTASAY</t>
  </si>
  <si>
    <t>Kaçıncı Haftadayız</t>
  </si>
  <si>
    <t>Kaçıncı Hafta Kapanıyor</t>
  </si>
  <si>
    <t>ÖDEV ANLATIMI</t>
  </si>
  <si>
    <t>Hafta</t>
  </si>
  <si>
    <t>Ö. No.</t>
  </si>
  <si>
    <t>Tarih</t>
  </si>
  <si>
    <t>Hangi Haftadayız?</t>
  </si>
  <si>
    <t>Başlangıç Tarihi</t>
  </si>
  <si>
    <t>Bitiş Tarihi</t>
  </si>
  <si>
    <t>Tatiller</t>
  </si>
  <si>
    <t>Yılbaşı</t>
  </si>
  <si>
    <t>Çocuk Bayramı</t>
  </si>
  <si>
    <t>İşçi Bayramı</t>
  </si>
  <si>
    <t>Gençlik ve Spor Bayramı</t>
  </si>
  <si>
    <t>Gün Sayısı</t>
  </si>
  <si>
    <t>Tatil Adı</t>
  </si>
  <si>
    <t>En fazla maaş alanı bulunuz. (Mak)</t>
  </si>
  <si>
    <t>Ücret toplamını bulunuz. (Topla)</t>
  </si>
  <si>
    <t>İşe en erken giriş yapılan tarihi bulunuz. (Min)</t>
  </si>
  <si>
    <t>Yaşların ortalamasını bulunuz. (Ortalama)</t>
  </si>
  <si>
    <t>Erkeklerin sayısını bulunuz. (Eğersay)</t>
  </si>
  <si>
    <t>TOPLA(ÜCRET)</t>
  </si>
  <si>
    <t>MAK(ÜCRET)</t>
  </si>
  <si>
    <t>MİN(BAŞLANGIÇ)</t>
  </si>
  <si>
    <t>ORTALAMA(YAŞ)</t>
  </si>
  <si>
    <t>EĞERSAY(CİNSİYET;"E")</t>
  </si>
  <si>
    <t>Muğla</t>
  </si>
  <si>
    <t>Uşak</t>
  </si>
  <si>
    <t>Balıkesir</t>
  </si>
  <si>
    <t>11A</t>
  </si>
  <si>
    <t>Alan</t>
  </si>
  <si>
    <t>Seçmeli Ders</t>
  </si>
  <si>
    <t>Hukuk Dili ve Terminolojisi</t>
  </si>
  <si>
    <t>Ticaret Hizmetleri</t>
  </si>
  <si>
    <t>Mesleki Matematik</t>
  </si>
  <si>
    <t>Sosyal Medya Hesabı İşlemleri</t>
  </si>
  <si>
    <t>Büro Yönetimi</t>
  </si>
  <si>
    <t>Halkla İlişkiler</t>
  </si>
  <si>
    <t>Adalet</t>
  </si>
  <si>
    <t>Muhasebe</t>
  </si>
  <si>
    <t>Ders</t>
  </si>
  <si>
    <t>İŞGÜNÜ</t>
  </si>
  <si>
    <t>BANKACILIK UYGULAMASI</t>
  </si>
  <si>
    <t>İşlem No</t>
  </si>
  <si>
    <t>Cins</t>
  </si>
  <si>
    <t>Süre</t>
  </si>
  <si>
    <t>İşlem</t>
  </si>
  <si>
    <t>TL</t>
  </si>
  <si>
    <t>USD</t>
  </si>
  <si>
    <t>EURO</t>
  </si>
  <si>
    <t>TL Mevduat Açılış</t>
  </si>
  <si>
    <t>Dolar Alış</t>
  </si>
  <si>
    <t>Euro Alış</t>
  </si>
  <si>
    <t>İŞGÜNÜ(E9;G9;TATİLLER)</t>
  </si>
  <si>
    <t>İşgünü.Ulusl</t>
  </si>
  <si>
    <t>TAMİŞGÜNÜ</t>
  </si>
  <si>
    <t>Tatil Türü</t>
  </si>
  <si>
    <t>ÖDEME PLANI</t>
  </si>
  <si>
    <t>Cumartesi-Pazar</t>
  </si>
  <si>
    <t>Pazar-Pazartesi</t>
  </si>
  <si>
    <t>Pazartesi-Salı</t>
  </si>
  <si>
    <t>Yalnızca Pazartesi</t>
  </si>
  <si>
    <t>Yalnızca Cumartesi</t>
  </si>
  <si>
    <t>Yalnızca Pazar</t>
  </si>
  <si>
    <t>Ad</t>
  </si>
  <si>
    <t>Tarihler</t>
  </si>
  <si>
    <t>Tarih Çağır</t>
  </si>
  <si>
    <t>HAFTANINGÜNÜ(A4;2)</t>
  </si>
  <si>
    <t>HAFTANINGÜNÜ(A5;2)</t>
  </si>
  <si>
    <t>HAFTANINGÜNÜ(A10;2)</t>
  </si>
  <si>
    <t>GÜNSAY(B8;A8)</t>
  </si>
  <si>
    <t>Kaç Gün Geçti?</t>
  </si>
  <si>
    <t>bugün()</t>
  </si>
  <si>
    <t>HAFTASAY(A4;2)</t>
  </si>
  <si>
    <t>HAFTASAY(A8;2)</t>
  </si>
  <si>
    <t>İŞGÜNÜ(A4;B4)</t>
  </si>
  <si>
    <t>İŞGÜNÜ(A8;B8;"01.01.2024")</t>
  </si>
  <si>
    <t>İŞGÜNÜ(A12;B12;F12:F15)</t>
  </si>
  <si>
    <t>İŞGÜNÜ(A18;B18;TATİLLER)</t>
  </si>
  <si>
    <t>İŞGÜNÜ.ULUSL(A4;B4;11)</t>
  </si>
  <si>
    <t>İŞGÜNÜ.ULUSL(A12;B12;1;"01.01.2024")</t>
  </si>
  <si>
    <t>İŞGÜNÜ.ULUSL(A8;B8;1)</t>
  </si>
  <si>
    <t>İŞGÜNÜ.ULUSL(A16;B16;11;F18:F21)</t>
  </si>
  <si>
    <t>İŞGÜNÜ.ULUSL(E9;G9;11;TATİLLER)</t>
  </si>
  <si>
    <t>İŞGÜNÜ.ULUSL(E10;G10;1;TATİLLER)</t>
  </si>
  <si>
    <t>İŞGÜNÜ.ULUSL(E11;G11;17;TATİLLER)</t>
  </si>
  <si>
    <t>İŞGÜNÜ.ULUSL(E12;G12;2;TATİLLER)</t>
  </si>
  <si>
    <t>İŞGÜNÜ.ULUSL(E13;G13;3;TATİLLER)</t>
  </si>
  <si>
    <t>İŞGÜNÜ.ULUSL(E14;G14;12;TATİLLER)</t>
  </si>
  <si>
    <t>TAMİŞGÜNÜ(B12;A12;f14;f17)</t>
  </si>
  <si>
    <t>TAMİŞGÜNÜ(A8;B8;TATİLLER)</t>
  </si>
  <si>
    <t>TAMİŞGÜNÜ(A4;B4)</t>
  </si>
  <si>
    <t>İŞ TESLİM SÜRELERİ</t>
  </si>
  <si>
    <t>Okul İnşaatı</t>
  </si>
  <si>
    <t>Başlama Tarihi</t>
  </si>
  <si>
    <t>Proje Gün Sayısı</t>
  </si>
  <si>
    <t>Koşu Parkı</t>
  </si>
  <si>
    <t>Spor Tesisleri</t>
  </si>
  <si>
    <t>Bisiklet Yolu</t>
  </si>
  <si>
    <t>Yaya Yolu</t>
  </si>
  <si>
    <t>Ana Okulu</t>
  </si>
  <si>
    <t>TAMİŞGÜNÜ(C9;E9;TATİLLER)</t>
  </si>
  <si>
    <t>ETARİHLİ</t>
  </si>
  <si>
    <t>Doğum Tarihiniz</t>
  </si>
  <si>
    <t>Ay Sayısı</t>
  </si>
  <si>
    <t>Yıl Sayısı</t>
  </si>
  <si>
    <t>ETARİHLİ(A4;B4;"d")</t>
  </si>
  <si>
    <t>ETARİHLİ(A4;B4;"y")</t>
  </si>
  <si>
    <t>ETARİHLİ(A4;B4;"m")</t>
  </si>
  <si>
    <t>ETARİHLİ(A4;B4;"md")</t>
  </si>
  <si>
    <t>ETARİHLİ(A4;B4;"ym")</t>
  </si>
  <si>
    <t>ETARİHLİ(A4;B4;"yd")</t>
  </si>
  <si>
    <t>Ay ve Gün Toplamı</t>
  </si>
  <si>
    <t>Yıl ve Ay Sayısı</t>
  </si>
  <si>
    <t>Yıl, Ay ve Gün Sayısı</t>
  </si>
  <si>
    <t>ETARİHLİ(B3;B4;"y")&amp;" Yıl"</t>
  </si>
  <si>
    <t>ETARİHLİ(B3;B4;"y")&amp;" Yıl "&amp;ETARİHLİ(B3;B4;"ym")&amp;" Ay"</t>
  </si>
  <si>
    <t>ETARİHLİ(B3;B4;"y")&amp;" Yıl "&amp;ETARİHLİ(B3;B4;"ym")&amp;" Ay "&amp;ETARİHLİ(B3;B4;"md")&amp;" Gün"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</si>
</sst>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30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2"/>
      <color rgb="FFC0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1"/>
      <color theme="7" tint="-0.249977111117893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0"/>
      <name val="Segoe UI"/>
      <family val="2"/>
      <charset val="162"/>
    </font>
    <font>
      <sz val="11"/>
      <color theme="1"/>
      <name val="Segoe UI"/>
      <family val="2"/>
      <charset val="162"/>
    </font>
    <font>
      <sz val="12"/>
      <color theme="1"/>
      <name val="Segoe UI"/>
      <family val="2"/>
      <charset val="162"/>
    </font>
    <font>
      <sz val="12"/>
      <color theme="0"/>
      <name val="Segoe UI"/>
      <family val="2"/>
      <charset val="162"/>
    </font>
    <font>
      <b/>
      <sz val="11"/>
      <color theme="1"/>
      <name val="Segoe UI"/>
      <family val="2"/>
      <charset val="162"/>
    </font>
    <font>
      <sz val="12"/>
      <color theme="0"/>
      <name val="Calibri"/>
      <family val="2"/>
      <charset val="162"/>
      <scheme val="minor"/>
    </font>
    <font>
      <b/>
      <sz val="16"/>
      <color theme="0"/>
      <name val="Wingdings 2"/>
      <family val="1"/>
      <charset val="2"/>
    </font>
    <font>
      <b/>
      <sz val="11"/>
      <color theme="9" tint="-0.249977111117893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7030A0"/>
      <name val="Calibri"/>
      <family val="2"/>
      <charset val="162"/>
      <scheme val="minor"/>
    </font>
    <font>
      <b/>
      <sz val="12"/>
      <color theme="0"/>
      <name val="Segoe UI"/>
      <family val="2"/>
      <charset val="162"/>
    </font>
    <font>
      <sz val="12"/>
      <color theme="4" tint="-0.499984740745262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1"/>
      <color rgb="FFFF0000"/>
      <name val="Segoe UI"/>
      <family val="2"/>
      <charset val="162"/>
    </font>
    <font>
      <sz val="11"/>
      <color rgb="FFFF0000"/>
      <name val="Segoe UI"/>
      <family val="2"/>
      <charset val="162"/>
    </font>
    <font>
      <sz val="8"/>
      <color theme="0"/>
      <name val="Calibri"/>
      <family val="2"/>
      <charset val="16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74DE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87">
    <border>
      <left/>
      <right/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thin">
        <color theme="1" tint="0.499984740745262"/>
      </bottom>
      <diagonal/>
    </border>
    <border>
      <left/>
      <right style="medium">
        <color theme="0" tint="-0.34998626667073579"/>
      </right>
      <top/>
      <bottom style="thin">
        <color theme="1" tint="0.499984740745262"/>
      </bottom>
      <diagonal/>
    </border>
    <border>
      <left style="medium">
        <color theme="0" tint="-0.34998626667073579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0" tint="-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34998626667073579"/>
      </left>
      <right/>
      <top style="thin">
        <color theme="1" tint="0.499984740745262"/>
      </top>
      <bottom style="medium">
        <color theme="0" tint="-0.34998626667073579"/>
      </bottom>
      <diagonal/>
    </border>
    <border>
      <left/>
      <right/>
      <top style="thin">
        <color theme="1" tint="0.499984740745262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1" tint="0.499984740745262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1" tint="0.499984740745262"/>
      </bottom>
      <diagonal/>
    </border>
    <border>
      <left style="medium">
        <color theme="0" tint="-0.34998626667073579"/>
      </left>
      <right style="thin">
        <color theme="1" tint="0.499984740745262"/>
      </right>
      <top style="medium">
        <color theme="0" tint="-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34998626667073579"/>
      </right>
      <top style="medium">
        <color theme="0" tint="-0.34998626667073579"/>
      </top>
      <bottom style="thin">
        <color theme="1" tint="0.499984740745262"/>
      </bottom>
      <diagonal/>
    </border>
    <border>
      <left style="medium">
        <color theme="0" tint="-0.34998626667073579"/>
      </left>
      <right style="medium">
        <color theme="1" tint="0.499984740745262"/>
      </right>
      <top/>
      <bottom style="medium">
        <color theme="0" tint="-0.34998626667073579"/>
      </bottom>
      <diagonal/>
    </border>
    <border>
      <left/>
      <right style="medium">
        <color theme="1" tint="0.499984740745262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rgb="FF002060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1" tint="0.499984740745262"/>
      </top>
      <bottom/>
      <diagonal/>
    </border>
    <border>
      <left/>
      <right style="medium">
        <color theme="0" tint="-0.34998626667073579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13" fillId="5" borderId="0" applyNumberFormat="0" applyBorder="0" applyAlignment="0" applyProtection="0"/>
  </cellStyleXfs>
  <cellXfs count="220">
    <xf numFmtId="0" fontId="0" fillId="0" borderId="0" xfId="0"/>
    <xf numFmtId="0" fontId="0" fillId="2" borderId="0" xfId="0" applyFill="1"/>
    <xf numFmtId="0" fontId="5" fillId="2" borderId="0" xfId="0" applyFont="1" applyFill="1"/>
    <xf numFmtId="0" fontId="13" fillId="10" borderId="9" xfId="4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7" fillId="0" borderId="0" xfId="0" applyFont="1" applyFill="1"/>
    <xf numFmtId="0" fontId="5" fillId="0" borderId="0" xfId="0" applyFont="1" applyFill="1"/>
    <xf numFmtId="0" fontId="8" fillId="0" borderId="0" xfId="0" applyFont="1" applyFill="1"/>
    <xf numFmtId="0" fontId="3" fillId="0" borderId="0" xfId="0" applyFont="1" applyFill="1" applyProtection="1">
      <protection hidden="1"/>
    </xf>
    <xf numFmtId="0" fontId="3" fillId="0" borderId="0" xfId="0" applyFont="1" applyFill="1"/>
    <xf numFmtId="0" fontId="0" fillId="0" borderId="0" xfId="0" applyFont="1" applyFill="1"/>
    <xf numFmtId="0" fontId="15" fillId="7" borderId="0" xfId="0" applyFont="1" applyFill="1"/>
    <xf numFmtId="0" fontId="18" fillId="7" borderId="0" xfId="0" applyFont="1" applyFill="1" applyAlignment="1">
      <alignment horizontal="center" vertical="center"/>
    </xf>
    <xf numFmtId="0" fontId="16" fillId="7" borderId="0" xfId="0" applyFont="1" applyFill="1"/>
    <xf numFmtId="0" fontId="0" fillId="10" borderId="9" xfId="4" applyFont="1" applyFill="1" applyBorder="1" applyAlignment="1" applyProtection="1">
      <alignment horizontal="center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0" fontId="0" fillId="7" borderId="12" xfId="0" applyFont="1" applyFill="1" applyBorder="1" applyAlignment="1" applyProtection="1">
      <alignment horizontal="center" vertical="center"/>
      <protection locked="0"/>
    </xf>
    <xf numFmtId="0" fontId="2" fillId="11" borderId="13" xfId="0" applyFont="1" applyFill="1" applyBorder="1" applyAlignment="1" applyProtection="1">
      <alignment horizontal="center" vertical="center"/>
      <protection locked="0"/>
    </xf>
    <xf numFmtId="0" fontId="2" fillId="11" borderId="14" xfId="0" applyFont="1" applyFill="1" applyBorder="1" applyAlignment="1" applyProtection="1">
      <alignment horizontal="center" vertical="center"/>
      <protection locked="0"/>
    </xf>
    <xf numFmtId="0" fontId="2" fillId="11" borderId="14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/>
      <protection locked="0"/>
    </xf>
    <xf numFmtId="0" fontId="0" fillId="12" borderId="16" xfId="0" applyFont="1" applyFill="1" applyBorder="1" applyAlignment="1" applyProtection="1">
      <alignment horizontal="center" vertical="center"/>
      <protection locked="0"/>
    </xf>
    <xf numFmtId="0" fontId="0" fillId="12" borderId="17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  <protection locked="0"/>
    </xf>
    <xf numFmtId="0" fontId="0" fillId="7" borderId="17" xfId="0" applyFont="1" applyFill="1" applyBorder="1" applyAlignment="1" applyProtection="1">
      <alignment horizontal="center" vertical="center"/>
      <protection locked="0"/>
    </xf>
    <xf numFmtId="0" fontId="0" fillId="12" borderId="18" xfId="0" applyFont="1" applyFill="1" applyBorder="1" applyAlignment="1" applyProtection="1">
      <alignment horizontal="center" vertical="center"/>
      <protection locked="0"/>
    </xf>
    <xf numFmtId="0" fontId="0" fillId="12" borderId="19" xfId="0" applyFont="1" applyFill="1" applyBorder="1" applyAlignment="1" applyProtection="1">
      <alignment horizontal="center" vertical="center"/>
      <protection locked="0"/>
    </xf>
    <xf numFmtId="0" fontId="0" fillId="12" borderId="2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 hidden="1"/>
    </xf>
    <xf numFmtId="0" fontId="1" fillId="0" borderId="0" xfId="0" applyFont="1" applyFill="1" applyAlignment="1">
      <alignment horizontal="center" vertical="center"/>
    </xf>
    <xf numFmtId="0" fontId="19" fillId="0" borderId="0" xfId="0" applyFont="1" applyFill="1"/>
    <xf numFmtId="0" fontId="20" fillId="7" borderId="0" xfId="0" applyFont="1" applyFill="1" applyAlignment="1" applyProtection="1">
      <alignment horizontal="center" vertical="center"/>
      <protection hidden="1"/>
    </xf>
    <xf numFmtId="0" fontId="18" fillId="7" borderId="0" xfId="1" applyFont="1" applyFill="1" applyAlignment="1">
      <alignment horizontal="center"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0" fontId="12" fillId="0" borderId="0" xfId="1" applyFill="1"/>
    <xf numFmtId="0" fontId="5" fillId="0" borderId="0" xfId="0" applyFont="1" applyFill="1" applyAlignment="1">
      <alignment vertical="center"/>
    </xf>
    <xf numFmtId="0" fontId="15" fillId="0" borderId="0" xfId="0" applyFont="1" applyFill="1"/>
    <xf numFmtId="0" fontId="16" fillId="0" borderId="0" xfId="0" applyFont="1" applyFill="1"/>
    <xf numFmtId="0" fontId="11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 applyAlignment="1">
      <alignment vertical="top" wrapText="1"/>
    </xf>
    <xf numFmtId="0" fontId="10" fillId="0" borderId="0" xfId="0" applyFont="1" applyFill="1" applyAlignment="1"/>
    <xf numFmtId="0" fontId="20" fillId="0" borderId="0" xfId="0" applyFont="1" applyFill="1" applyAlignment="1" applyProtection="1">
      <alignment horizontal="center" vertical="center"/>
      <protection hidden="1"/>
    </xf>
    <xf numFmtId="0" fontId="2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Protection="1">
      <protection hidden="1"/>
    </xf>
    <xf numFmtId="0" fontId="15" fillId="7" borderId="11" xfId="0" applyFont="1" applyFill="1" applyBorder="1" applyAlignment="1" applyProtection="1">
      <alignment horizontal="center" vertical="center"/>
      <protection locked="0"/>
    </xf>
    <xf numFmtId="0" fontId="15" fillId="9" borderId="11" xfId="0" applyFont="1" applyFill="1" applyBorder="1" applyAlignment="1" applyProtection="1">
      <alignment horizontal="center" vertical="center"/>
      <protection locked="0"/>
    </xf>
    <xf numFmtId="0" fontId="15" fillId="7" borderId="11" xfId="0" applyFont="1" applyFill="1" applyBorder="1" applyAlignment="1" applyProtection="1">
      <alignment horizontal="center" vertical="center"/>
      <protection locked="0"/>
    </xf>
    <xf numFmtId="0" fontId="15" fillId="9" borderId="11" xfId="0" applyFont="1" applyFill="1" applyBorder="1" applyAlignment="1" applyProtection="1">
      <alignment horizontal="center" vertical="center"/>
      <protection locked="0"/>
    </xf>
    <xf numFmtId="14" fontId="15" fillId="7" borderId="11" xfId="0" applyNumberFormat="1" applyFont="1" applyFill="1" applyBorder="1" applyAlignment="1" applyProtection="1">
      <alignment horizontal="center" vertical="center"/>
      <protection locked="0"/>
    </xf>
    <xf numFmtId="14" fontId="15" fillId="9" borderId="11" xfId="0" applyNumberFormat="1" applyFont="1" applyFill="1" applyBorder="1" applyAlignment="1" applyProtection="1">
      <alignment horizontal="center" vertical="center"/>
      <protection locked="0"/>
    </xf>
    <xf numFmtId="0" fontId="18" fillId="9" borderId="7" xfId="0" applyFont="1" applyFill="1" applyBorder="1" applyAlignment="1" applyProtection="1">
      <alignment horizontal="center" vertical="center"/>
      <protection locked="0"/>
    </xf>
    <xf numFmtId="0" fontId="18" fillId="9" borderId="8" xfId="0" applyFont="1" applyFill="1" applyBorder="1" applyAlignment="1" applyProtection="1">
      <alignment horizontal="center" vertical="center"/>
      <protection locked="0"/>
    </xf>
    <xf numFmtId="0" fontId="18" fillId="9" borderId="8" xfId="0" applyFont="1" applyFill="1" applyBorder="1" applyAlignment="1" applyProtection="1">
      <alignment horizontal="center" vertical="center"/>
      <protection locked="0"/>
    </xf>
    <xf numFmtId="0" fontId="18" fillId="9" borderId="8" xfId="0" applyFont="1" applyFill="1" applyBorder="1" applyAlignment="1" applyProtection="1">
      <alignment vertical="center"/>
      <protection locked="0"/>
    </xf>
    <xf numFmtId="0" fontId="18" fillId="9" borderId="26" xfId="0" applyFont="1" applyFill="1" applyBorder="1" applyAlignment="1" applyProtection="1">
      <alignment horizontal="center" vertical="center"/>
      <protection locked="0"/>
    </xf>
    <xf numFmtId="0" fontId="15" fillId="7" borderId="28" xfId="0" applyFont="1" applyFill="1" applyBorder="1" applyAlignment="1" applyProtection="1">
      <alignment horizontal="center" vertical="center"/>
      <protection locked="0"/>
    </xf>
    <xf numFmtId="0" fontId="15" fillId="9" borderId="28" xfId="0" applyFont="1" applyFill="1" applyBorder="1" applyAlignment="1" applyProtection="1">
      <alignment horizontal="center" vertical="center"/>
      <protection locked="0"/>
    </xf>
    <xf numFmtId="0" fontId="15" fillId="9" borderId="30" xfId="0" applyFont="1" applyFill="1" applyBorder="1" applyAlignment="1" applyProtection="1">
      <alignment horizontal="center" vertical="center"/>
      <protection locked="0"/>
    </xf>
    <xf numFmtId="0" fontId="15" fillId="9" borderId="31" xfId="0" applyFont="1" applyFill="1" applyBorder="1" applyAlignment="1" applyProtection="1">
      <alignment horizontal="center" vertical="center"/>
      <protection locked="0"/>
    </xf>
    <xf numFmtId="14" fontId="15" fillId="9" borderId="31" xfId="0" applyNumberFormat="1" applyFont="1" applyFill="1" applyBorder="1" applyAlignment="1" applyProtection="1">
      <alignment horizontal="center" vertical="center"/>
      <protection locked="0"/>
    </xf>
    <xf numFmtId="0" fontId="2" fillId="11" borderId="34" xfId="0" applyFont="1" applyFill="1" applyBorder="1" applyAlignment="1" applyProtection="1">
      <alignment horizontal="center" vertical="center" wrapText="1"/>
      <protection locked="0"/>
    </xf>
    <xf numFmtId="0" fontId="2" fillId="11" borderId="35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14" fontId="0" fillId="10" borderId="37" xfId="4" applyNumberFormat="1" applyFont="1" applyFill="1" applyBorder="1" applyAlignment="1" applyProtection="1">
      <alignment horizontal="center" vertical="center"/>
      <protection locked="0"/>
    </xf>
    <xf numFmtId="0" fontId="0" fillId="10" borderId="38" xfId="4" applyNumberFormat="1" applyFont="1" applyFill="1" applyBorder="1" applyAlignment="1" applyProtection="1">
      <alignment horizontal="center" vertical="center"/>
      <protection locked="0"/>
    </xf>
    <xf numFmtId="0" fontId="0" fillId="10" borderId="39" xfId="4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ill="1"/>
    <xf numFmtId="14" fontId="3" fillId="0" borderId="0" xfId="0" applyNumberFormat="1" applyFont="1" applyFill="1"/>
    <xf numFmtId="0" fontId="25" fillId="0" borderId="0" xfId="0" applyFont="1" applyFill="1"/>
    <xf numFmtId="14" fontId="0" fillId="10" borderId="38" xfId="4" applyNumberFormat="1" applyFont="1" applyFill="1" applyBorder="1" applyAlignment="1" applyProtection="1">
      <alignment horizontal="center" vertical="center"/>
      <protection locked="0"/>
    </xf>
    <xf numFmtId="0" fontId="18" fillId="9" borderId="8" xfId="0" applyFont="1" applyFill="1" applyBorder="1" applyAlignment="1" applyProtection="1">
      <alignment horizontal="center" vertical="center"/>
      <protection locked="0"/>
    </xf>
    <xf numFmtId="0" fontId="15" fillId="7" borderId="11" xfId="0" applyFont="1" applyFill="1" applyBorder="1" applyAlignment="1" applyProtection="1">
      <alignment horizontal="center" vertical="center"/>
      <protection locked="0"/>
    </xf>
    <xf numFmtId="0" fontId="15" fillId="9" borderId="11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Alignment="1">
      <alignment horizontal="center" vertical="center" wrapText="1"/>
    </xf>
    <xf numFmtId="14" fontId="0" fillId="10" borderId="39" xfId="4" applyNumberFormat="1" applyFont="1" applyFill="1" applyBorder="1" applyAlignment="1" applyProtection="1">
      <alignment horizontal="center" vertical="center"/>
      <protection locked="0"/>
    </xf>
    <xf numFmtId="14" fontId="5" fillId="0" borderId="0" xfId="0" applyNumberFormat="1" applyFont="1" applyFill="1"/>
    <xf numFmtId="0" fontId="15" fillId="7" borderId="11" xfId="0" applyFont="1" applyFill="1" applyBorder="1" applyAlignment="1" applyProtection="1">
      <alignment horizontal="center" vertical="center"/>
      <protection locked="0"/>
    </xf>
    <xf numFmtId="0" fontId="15" fillId="9" borderId="11" xfId="0" applyFont="1" applyFill="1" applyBorder="1" applyAlignment="1" applyProtection="1">
      <alignment horizontal="center" vertical="center"/>
      <protection locked="0"/>
    </xf>
    <xf numFmtId="0" fontId="18" fillId="9" borderId="8" xfId="0" applyFont="1" applyFill="1" applyBorder="1" applyAlignment="1" applyProtection="1">
      <alignment horizontal="center" vertical="center"/>
      <protection locked="0"/>
    </xf>
    <xf numFmtId="0" fontId="2" fillId="11" borderId="0" xfId="0" applyFont="1" applyFill="1" applyBorder="1" applyAlignment="1" applyProtection="1">
      <alignment horizontal="center" vertical="center" wrapText="1"/>
      <protection locked="0"/>
    </xf>
    <xf numFmtId="0" fontId="15" fillId="7" borderId="11" xfId="0" applyFont="1" applyFill="1" applyBorder="1" applyAlignment="1" applyProtection="1">
      <alignment horizontal="center" vertical="center"/>
      <protection locked="0"/>
    </xf>
    <xf numFmtId="0" fontId="18" fillId="9" borderId="8" xfId="0" applyFont="1" applyFill="1" applyBorder="1" applyAlignment="1" applyProtection="1">
      <alignment horizontal="center" vertical="center"/>
      <protection locked="0"/>
    </xf>
    <xf numFmtId="0" fontId="15" fillId="9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14" fontId="0" fillId="0" borderId="50" xfId="0" applyNumberFormat="1" applyFill="1" applyBorder="1" applyAlignment="1">
      <alignment horizontal="center" vertical="center"/>
    </xf>
    <xf numFmtId="0" fontId="27" fillId="9" borderId="42" xfId="0" applyFont="1" applyFill="1" applyBorder="1" applyAlignment="1" applyProtection="1">
      <alignment horizontal="center" vertical="center"/>
      <protection locked="0"/>
    </xf>
    <xf numFmtId="0" fontId="27" fillId="9" borderId="43" xfId="0" applyFont="1" applyFill="1" applyBorder="1" applyAlignment="1" applyProtection="1">
      <alignment horizontal="center" vertical="center"/>
      <protection locked="0"/>
    </xf>
    <xf numFmtId="0" fontId="27" fillId="9" borderId="44" xfId="0" applyFont="1" applyFill="1" applyBorder="1" applyAlignment="1" applyProtection="1">
      <alignment vertical="center"/>
      <protection locked="0"/>
    </xf>
    <xf numFmtId="0" fontId="28" fillId="7" borderId="45" xfId="0" applyFont="1" applyFill="1" applyBorder="1" applyAlignment="1" applyProtection="1">
      <alignment horizontal="center" vertical="center"/>
      <protection locked="0"/>
    </xf>
    <xf numFmtId="14" fontId="28" fillId="7" borderId="45" xfId="0" applyNumberFormat="1" applyFont="1" applyFill="1" applyBorder="1" applyAlignment="1" applyProtection="1">
      <alignment horizontal="center" vertical="center"/>
      <protection locked="0"/>
    </xf>
    <xf numFmtId="0" fontId="28" fillId="7" borderId="41" xfId="0" applyFont="1" applyFill="1" applyBorder="1" applyAlignment="1" applyProtection="1">
      <alignment horizontal="center" vertical="center"/>
      <protection locked="0"/>
    </xf>
    <xf numFmtId="14" fontId="28" fillId="7" borderId="46" xfId="0" applyNumberFormat="1" applyFont="1" applyFill="1" applyBorder="1" applyAlignment="1" applyProtection="1">
      <alignment horizontal="center" vertical="center"/>
      <protection locked="0"/>
    </xf>
    <xf numFmtId="0" fontId="28" fillId="9" borderId="45" xfId="0" applyFont="1" applyFill="1" applyBorder="1" applyAlignment="1" applyProtection="1">
      <alignment horizontal="center" vertical="center"/>
      <protection locked="0"/>
    </xf>
    <xf numFmtId="14" fontId="28" fillId="9" borderId="45" xfId="0" applyNumberFormat="1" applyFont="1" applyFill="1" applyBorder="1" applyAlignment="1" applyProtection="1">
      <alignment horizontal="center" vertical="center"/>
      <protection locked="0"/>
    </xf>
    <xf numFmtId="0" fontId="28" fillId="9" borderId="41" xfId="0" applyFont="1" applyFill="1" applyBorder="1" applyAlignment="1" applyProtection="1">
      <alignment horizontal="center" vertical="center"/>
      <protection locked="0"/>
    </xf>
    <xf numFmtId="14" fontId="28" fillId="9" borderId="46" xfId="0" applyNumberFormat="1" applyFont="1" applyFill="1" applyBorder="1" applyAlignment="1" applyProtection="1">
      <alignment horizontal="center" vertical="center"/>
      <protection locked="0"/>
    </xf>
    <xf numFmtId="0" fontId="28" fillId="9" borderId="47" xfId="0" applyFont="1" applyFill="1" applyBorder="1" applyAlignment="1" applyProtection="1">
      <alignment horizontal="center" vertical="center"/>
      <protection locked="0"/>
    </xf>
    <xf numFmtId="0" fontId="28" fillId="9" borderId="48" xfId="0" applyFont="1" applyFill="1" applyBorder="1" applyAlignment="1" applyProtection="1">
      <alignment horizontal="center" vertical="center"/>
      <protection locked="0"/>
    </xf>
    <xf numFmtId="14" fontId="28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7" borderId="18" xfId="0" applyFont="1" applyFill="1" applyBorder="1" applyAlignment="1" applyProtection="1">
      <alignment horizontal="center" vertical="center"/>
      <protection locked="0"/>
    </xf>
    <xf numFmtId="0" fontId="0" fillId="7" borderId="19" xfId="0" applyFont="1" applyFill="1" applyBorder="1" applyAlignment="1" applyProtection="1">
      <alignment horizontal="center" vertical="center"/>
      <protection locked="0"/>
    </xf>
    <xf numFmtId="0" fontId="2" fillId="11" borderId="63" xfId="0" applyFont="1" applyFill="1" applyBorder="1" applyAlignment="1" applyProtection="1">
      <alignment horizontal="center" vertical="center" wrapText="1"/>
      <protection locked="0"/>
    </xf>
    <xf numFmtId="14" fontId="0" fillId="0" borderId="66" xfId="0" applyNumberFormat="1" applyFill="1" applyBorder="1" applyAlignment="1">
      <alignment horizontal="center" vertical="center"/>
    </xf>
    <xf numFmtId="14" fontId="0" fillId="0" borderId="68" xfId="0" applyNumberFormat="1" applyFill="1" applyBorder="1" applyAlignment="1">
      <alignment horizontal="center" vertical="center"/>
    </xf>
    <xf numFmtId="14" fontId="0" fillId="0" borderId="70" xfId="0" applyNumberForma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/>
    <xf numFmtId="14" fontId="5" fillId="0" borderId="0" xfId="0" applyNumberFormat="1" applyFont="1" applyFill="1" applyAlignment="1"/>
    <xf numFmtId="0" fontId="2" fillId="11" borderId="76" xfId="0" applyFont="1" applyFill="1" applyBorder="1" applyAlignment="1" applyProtection="1">
      <alignment horizontal="center" vertical="center" wrapText="1"/>
      <protection locked="0"/>
    </xf>
    <xf numFmtId="14" fontId="19" fillId="0" borderId="24" xfId="0" applyNumberFormat="1" applyFont="1" applyFill="1" applyBorder="1" applyAlignment="1"/>
    <xf numFmtId="164" fontId="0" fillId="0" borderId="0" xfId="0" applyNumberFormat="1" applyFill="1"/>
    <xf numFmtId="0" fontId="15" fillId="9" borderId="7" xfId="0" applyFont="1" applyFill="1" applyBorder="1" applyAlignment="1" applyProtection="1">
      <alignment horizontal="left" vertical="center"/>
      <protection locked="0"/>
    </xf>
    <xf numFmtId="0" fontId="15" fillId="9" borderId="8" xfId="0" applyFont="1" applyFill="1" applyBorder="1" applyAlignment="1" applyProtection="1">
      <alignment horizontal="left" vertical="center"/>
      <protection locked="0"/>
    </xf>
    <xf numFmtId="0" fontId="14" fillId="6" borderId="1" xfId="2" applyFont="1" applyFill="1" applyBorder="1" applyAlignment="1" applyProtection="1">
      <alignment horizontal="center" vertical="center"/>
      <protection locked="0"/>
    </xf>
    <xf numFmtId="0" fontId="14" fillId="6" borderId="2" xfId="2" applyFont="1" applyFill="1" applyBorder="1" applyAlignment="1" applyProtection="1">
      <alignment horizontal="center" vertical="center"/>
      <protection locked="0"/>
    </xf>
    <xf numFmtId="0" fontId="14" fillId="6" borderId="3" xfId="2" applyFont="1" applyFill="1" applyBorder="1" applyAlignment="1" applyProtection="1">
      <alignment horizontal="center" vertical="center"/>
      <protection locked="0"/>
    </xf>
    <xf numFmtId="0" fontId="17" fillId="8" borderId="4" xfId="3" applyFont="1" applyFill="1" applyBorder="1" applyAlignment="1" applyProtection="1">
      <alignment horizontal="left" vertical="center"/>
      <protection locked="0"/>
    </xf>
    <xf numFmtId="0" fontId="17" fillId="8" borderId="5" xfId="3" applyFont="1" applyFill="1" applyBorder="1" applyAlignment="1" applyProtection="1">
      <alignment horizontal="left" vertical="center"/>
      <protection locked="0"/>
    </xf>
    <xf numFmtId="0" fontId="17" fillId="8" borderId="6" xfId="3" applyFont="1" applyFill="1" applyBorder="1" applyAlignment="1" applyProtection="1">
      <alignment horizontal="left" vertical="center"/>
      <protection locked="0"/>
    </xf>
    <xf numFmtId="0" fontId="15" fillId="7" borderId="10" xfId="0" applyFont="1" applyFill="1" applyBorder="1" applyAlignment="1" applyProtection="1">
      <alignment horizontal="left" vertical="center"/>
      <protection locked="0"/>
    </xf>
    <xf numFmtId="0" fontId="15" fillId="7" borderId="11" xfId="0" applyFont="1" applyFill="1" applyBorder="1" applyAlignment="1" applyProtection="1">
      <alignment horizontal="left" vertical="center"/>
      <protection locked="0"/>
    </xf>
    <xf numFmtId="0" fontId="15" fillId="9" borderId="10" xfId="0" applyFont="1" applyFill="1" applyBorder="1" applyAlignment="1" applyProtection="1">
      <alignment horizontal="left" vertical="center"/>
      <protection locked="0"/>
    </xf>
    <xf numFmtId="0" fontId="15" fillId="9" borderId="11" xfId="0" applyFont="1" applyFill="1" applyBorder="1" applyAlignment="1" applyProtection="1">
      <alignment horizontal="left" vertical="center"/>
      <protection locked="0"/>
    </xf>
    <xf numFmtId="0" fontId="2" fillId="11" borderId="51" xfId="0" applyFont="1" applyFill="1" applyBorder="1" applyAlignment="1" applyProtection="1">
      <alignment horizontal="center" vertical="center" wrapText="1"/>
      <protection locked="0"/>
    </xf>
    <xf numFmtId="0" fontId="2" fillId="11" borderId="52" xfId="0" applyFont="1" applyFill="1" applyBorder="1" applyAlignment="1" applyProtection="1">
      <alignment horizontal="center" vertical="center" wrapText="1"/>
      <protection locked="0"/>
    </xf>
    <xf numFmtId="0" fontId="2" fillId="11" borderId="51" xfId="0" applyFont="1" applyFill="1" applyBorder="1" applyAlignment="1" applyProtection="1">
      <alignment horizontal="center" vertical="center"/>
      <protection locked="0"/>
    </xf>
    <xf numFmtId="0" fontId="2" fillId="11" borderId="53" xfId="0" applyFont="1" applyFill="1" applyBorder="1" applyAlignment="1" applyProtection="1">
      <alignment horizontal="center" vertical="center"/>
      <protection locked="0"/>
    </xf>
    <xf numFmtId="0" fontId="2" fillId="11" borderId="53" xfId="0" applyFont="1" applyFill="1" applyBorder="1" applyAlignment="1" applyProtection="1">
      <alignment horizontal="center" vertical="center" wrapText="1"/>
      <protection locked="0"/>
    </xf>
    <xf numFmtId="0" fontId="0" fillId="7" borderId="54" xfId="0" applyFont="1" applyFill="1" applyBorder="1" applyAlignment="1" applyProtection="1">
      <alignment horizontal="center" vertical="center"/>
      <protection locked="0"/>
    </xf>
    <xf numFmtId="0" fontId="0" fillId="7" borderId="55" xfId="0" applyFont="1" applyFill="1" applyBorder="1" applyAlignment="1" applyProtection="1">
      <alignment horizontal="center" vertical="center"/>
      <protection locked="0"/>
    </xf>
    <xf numFmtId="0" fontId="0" fillId="7" borderId="56" xfId="0" applyFont="1" applyFill="1" applyBorder="1" applyAlignment="1" applyProtection="1">
      <alignment horizontal="center" vertical="center"/>
      <protection locked="0"/>
    </xf>
    <xf numFmtId="0" fontId="0" fillId="12" borderId="54" xfId="0" applyFont="1" applyFill="1" applyBorder="1" applyAlignment="1" applyProtection="1">
      <alignment horizontal="center" vertical="center"/>
      <protection locked="0"/>
    </xf>
    <xf numFmtId="0" fontId="0" fillId="12" borderId="55" xfId="0" applyFont="1" applyFill="1" applyBorder="1" applyAlignment="1" applyProtection="1">
      <alignment horizontal="center" vertical="center"/>
      <protection locked="0"/>
    </xf>
    <xf numFmtId="0" fontId="0" fillId="12" borderId="56" xfId="0" applyFont="1" applyFill="1" applyBorder="1" applyAlignment="1" applyProtection="1">
      <alignment horizontal="center" vertical="center"/>
      <protection locked="0"/>
    </xf>
    <xf numFmtId="0" fontId="0" fillId="7" borderId="57" xfId="0" applyFont="1" applyFill="1" applyBorder="1" applyAlignment="1" applyProtection="1">
      <alignment horizontal="center" vertical="center"/>
      <protection locked="0"/>
    </xf>
    <xf numFmtId="0" fontId="0" fillId="7" borderId="58" xfId="0" applyFont="1" applyFill="1" applyBorder="1" applyAlignment="1" applyProtection="1">
      <alignment horizontal="center" vertical="center"/>
      <protection locked="0"/>
    </xf>
    <xf numFmtId="0" fontId="0" fillId="7" borderId="59" xfId="0" applyFont="1" applyFill="1" applyBorder="1" applyAlignment="1" applyProtection="1">
      <alignment horizontal="center" vertical="center"/>
      <protection locked="0"/>
    </xf>
    <xf numFmtId="14" fontId="15" fillId="7" borderId="11" xfId="0" applyNumberFormat="1" applyFont="1" applyFill="1" applyBorder="1" applyAlignment="1" applyProtection="1">
      <alignment horizontal="center" vertical="center"/>
      <protection locked="0"/>
    </xf>
    <xf numFmtId="0" fontId="15" fillId="7" borderId="11" xfId="0" applyFont="1" applyFill="1" applyBorder="1" applyAlignment="1" applyProtection="1">
      <alignment horizontal="center" vertical="center"/>
      <protection locked="0"/>
    </xf>
    <xf numFmtId="0" fontId="18" fillId="9" borderId="8" xfId="0" applyFont="1" applyFill="1" applyBorder="1" applyAlignment="1" applyProtection="1">
      <alignment horizontal="center" vertical="center"/>
      <protection locked="0"/>
    </xf>
    <xf numFmtId="0" fontId="17" fillId="0" borderId="0" xfId="3" applyFont="1" applyFill="1" applyBorder="1" applyAlignment="1" applyProtection="1">
      <alignment horizontal="left" vertical="center"/>
      <protection locked="0"/>
    </xf>
    <xf numFmtId="0" fontId="24" fillId="13" borderId="21" xfId="3" applyFont="1" applyFill="1" applyBorder="1" applyAlignment="1" applyProtection="1">
      <alignment horizontal="center" vertical="center"/>
      <protection locked="0"/>
    </xf>
    <xf numFmtId="0" fontId="24" fillId="13" borderId="0" xfId="3" applyFont="1" applyFill="1" applyBorder="1" applyAlignment="1" applyProtection="1">
      <alignment horizontal="center" vertical="center"/>
      <protection locked="0"/>
    </xf>
    <xf numFmtId="0" fontId="24" fillId="13" borderId="22" xfId="3" applyFont="1" applyFill="1" applyBorder="1" applyAlignment="1" applyProtection="1">
      <alignment horizontal="center" vertical="center"/>
      <protection locked="0"/>
    </xf>
    <xf numFmtId="0" fontId="18" fillId="9" borderId="9" xfId="0" applyFont="1" applyFill="1" applyBorder="1" applyAlignment="1" applyProtection="1">
      <alignment horizontal="center" vertical="center"/>
      <protection locked="0"/>
    </xf>
    <xf numFmtId="14" fontId="15" fillId="7" borderId="23" xfId="0" applyNumberFormat="1" applyFont="1" applyFill="1" applyBorder="1" applyAlignment="1" applyProtection="1">
      <alignment horizontal="center" vertical="center"/>
      <protection locked="0"/>
    </xf>
    <xf numFmtId="14" fontId="15" fillId="9" borderId="11" xfId="0" applyNumberFormat="1" applyFont="1" applyFill="1" applyBorder="1" applyAlignment="1" applyProtection="1">
      <alignment horizontal="center" vertical="center"/>
      <protection locked="0"/>
    </xf>
    <xf numFmtId="14" fontId="15" fillId="9" borderId="23" xfId="0" applyNumberFormat="1" applyFont="1" applyFill="1" applyBorder="1" applyAlignment="1" applyProtection="1">
      <alignment horizontal="center" vertical="center"/>
      <protection locked="0"/>
    </xf>
    <xf numFmtId="0" fontId="15" fillId="9" borderId="11" xfId="0" applyFont="1" applyFill="1" applyBorder="1" applyAlignment="1" applyProtection="1">
      <alignment horizontal="center" vertical="center"/>
      <protection locked="0"/>
    </xf>
    <xf numFmtId="14" fontId="15" fillId="7" borderId="11" xfId="0" applyNumberFormat="1" applyFont="1" applyFill="1" applyBorder="1" applyAlignment="1" applyProtection="1">
      <alignment horizontal="center" vertical="center"/>
    </xf>
    <xf numFmtId="14" fontId="0" fillId="10" borderId="74" xfId="4" applyNumberFormat="1" applyFont="1" applyFill="1" applyBorder="1" applyAlignment="1" applyProtection="1">
      <alignment horizontal="center" vertical="center"/>
      <protection locked="0"/>
    </xf>
    <xf numFmtId="14" fontId="0" fillId="10" borderId="75" xfId="4" applyNumberFormat="1" applyFont="1" applyFill="1" applyBorder="1" applyAlignment="1" applyProtection="1">
      <alignment horizontal="center" vertical="center"/>
      <protection locked="0"/>
    </xf>
    <xf numFmtId="0" fontId="0" fillId="10" borderId="74" xfId="4" applyNumberFormat="1" applyFont="1" applyFill="1" applyBorder="1" applyAlignment="1" applyProtection="1">
      <alignment horizontal="center" vertical="center"/>
      <protection locked="0"/>
    </xf>
    <xf numFmtId="0" fontId="0" fillId="10" borderId="75" xfId="4" applyNumberFormat="1" applyFont="1" applyFill="1" applyBorder="1" applyAlignment="1" applyProtection="1">
      <alignment horizontal="center" vertical="center"/>
      <protection locked="0"/>
    </xf>
    <xf numFmtId="14" fontId="15" fillId="9" borderId="31" xfId="0" applyNumberFormat="1" applyFont="1" applyFill="1" applyBorder="1" applyAlignment="1" applyProtection="1">
      <alignment horizontal="center" vertical="center"/>
    </xf>
    <xf numFmtId="14" fontId="15" fillId="9" borderId="11" xfId="0" applyNumberFormat="1" applyFont="1" applyFill="1" applyBorder="1" applyAlignment="1" applyProtection="1">
      <alignment horizontal="center" vertical="center"/>
    </xf>
    <xf numFmtId="14" fontId="3" fillId="0" borderId="40" xfId="0" applyNumberFormat="1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2" fillId="11" borderId="32" xfId="0" applyFont="1" applyFill="1" applyBorder="1" applyAlignment="1" applyProtection="1">
      <alignment horizontal="center" vertical="center" wrapText="1"/>
      <protection locked="0"/>
    </xf>
    <xf numFmtId="0" fontId="2" fillId="11" borderId="33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24" fillId="13" borderId="24" xfId="3" applyFont="1" applyFill="1" applyBorder="1" applyAlignment="1" applyProtection="1">
      <alignment horizontal="center" vertical="center"/>
      <protection locked="0"/>
    </xf>
    <xf numFmtId="0" fontId="24" fillId="13" borderId="25" xfId="3" applyFont="1" applyFill="1" applyBorder="1" applyAlignment="1" applyProtection="1">
      <alignment horizontal="center" vertical="center"/>
      <protection locked="0"/>
    </xf>
    <xf numFmtId="0" fontId="18" fillId="9" borderId="27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0" fontId="15" fillId="7" borderId="47" xfId="0" applyFont="1" applyFill="1" applyBorder="1" applyAlignment="1" applyProtection="1">
      <alignment horizontal="center" vertical="center"/>
      <protection locked="0"/>
    </xf>
    <xf numFmtId="0" fontId="15" fillId="7" borderId="48" xfId="0" applyFont="1" applyFill="1" applyBorder="1" applyAlignment="1" applyProtection="1">
      <alignment horizontal="center" vertical="center"/>
      <protection locked="0"/>
    </xf>
    <xf numFmtId="0" fontId="18" fillId="9" borderId="45" xfId="0" applyFont="1" applyFill="1" applyBorder="1" applyAlignment="1" applyProtection="1">
      <alignment horizontal="center" vertical="center"/>
      <protection locked="0"/>
    </xf>
    <xf numFmtId="0" fontId="18" fillId="9" borderId="41" xfId="0" applyFont="1" applyFill="1" applyBorder="1" applyAlignment="1" applyProtection="1">
      <alignment horizontal="center" vertical="center"/>
      <protection locked="0"/>
    </xf>
    <xf numFmtId="14" fontId="15" fillId="7" borderId="48" xfId="0" applyNumberFormat="1" applyFont="1" applyFill="1" applyBorder="1" applyAlignment="1" applyProtection="1">
      <alignment horizontal="center" vertical="center"/>
      <protection locked="0"/>
    </xf>
    <xf numFmtId="14" fontId="15" fillId="7" borderId="49" xfId="0" applyNumberFormat="1" applyFont="1" applyFill="1" applyBorder="1" applyAlignment="1" applyProtection="1">
      <alignment horizontal="center" vertical="center"/>
      <protection locked="0"/>
    </xf>
    <xf numFmtId="0" fontId="18" fillId="9" borderId="46" xfId="0" applyFont="1" applyFill="1" applyBorder="1" applyAlignment="1" applyProtection="1">
      <alignment horizontal="center" vertical="center"/>
      <protection locked="0"/>
    </xf>
    <xf numFmtId="14" fontId="0" fillId="10" borderId="30" xfId="4" applyNumberFormat="1" applyFont="1" applyFill="1" applyBorder="1" applyAlignment="1" applyProtection="1">
      <alignment horizontal="center" vertical="center"/>
      <protection locked="0"/>
    </xf>
    <xf numFmtId="14" fontId="0" fillId="10" borderId="31" xfId="4" applyNumberFormat="1" applyFont="1" applyFill="1" applyBorder="1" applyAlignment="1" applyProtection="1">
      <alignment horizontal="center" vertical="center"/>
      <protection locked="0"/>
    </xf>
    <xf numFmtId="0" fontId="20" fillId="0" borderId="73" xfId="0" applyFont="1" applyFill="1" applyBorder="1" applyAlignment="1" applyProtection="1">
      <alignment horizontal="center" vertical="center"/>
      <protection hidden="1"/>
    </xf>
    <xf numFmtId="0" fontId="0" fillId="0" borderId="50" xfId="0" applyFill="1" applyBorder="1" applyAlignment="1">
      <alignment horizontal="center" vertical="center"/>
    </xf>
    <xf numFmtId="0" fontId="2" fillId="11" borderId="0" xfId="0" applyFont="1" applyFill="1" applyBorder="1" applyAlignment="1" applyProtection="1">
      <alignment horizontal="center" vertical="center" wrapText="1"/>
      <protection locked="0"/>
    </xf>
    <xf numFmtId="14" fontId="15" fillId="9" borderId="29" xfId="0" applyNumberFormat="1" applyFont="1" applyFill="1" applyBorder="1" applyAlignment="1" applyProtection="1">
      <alignment horizontal="center" vertical="center"/>
      <protection locked="0"/>
    </xf>
    <xf numFmtId="0" fontId="14" fillId="6" borderId="60" xfId="2" applyFont="1" applyFill="1" applyBorder="1" applyAlignment="1" applyProtection="1">
      <alignment horizontal="center" vertical="center"/>
      <protection locked="0"/>
    </xf>
    <xf numFmtId="0" fontId="14" fillId="6" borderId="61" xfId="2" applyFont="1" applyFill="1" applyBorder="1" applyAlignment="1" applyProtection="1">
      <alignment horizontal="center" vertical="center"/>
      <protection locked="0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7" borderId="11" xfId="0" applyNumberFormat="1" applyFont="1" applyFill="1" applyBorder="1" applyAlignment="1" applyProtection="1">
      <alignment horizontal="center" vertical="center"/>
      <protection locked="0"/>
    </xf>
    <xf numFmtId="14" fontId="15" fillId="7" borderId="29" xfId="0" applyNumberFormat="1" applyFont="1" applyFill="1" applyBorder="1" applyAlignment="1" applyProtection="1">
      <alignment horizontal="center" vertical="center"/>
      <protection locked="0"/>
    </xf>
    <xf numFmtId="0" fontId="15" fillId="9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9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2" fillId="11" borderId="77" xfId="0" applyFont="1" applyFill="1" applyBorder="1" applyAlignment="1" applyProtection="1">
      <alignment horizontal="center" vertical="center" wrapText="1"/>
      <protection locked="0"/>
    </xf>
    <xf numFmtId="0" fontId="2" fillId="11" borderId="78" xfId="0" applyFont="1" applyFill="1" applyBorder="1" applyAlignment="1" applyProtection="1">
      <alignment horizontal="center" vertical="center" wrapText="1"/>
      <protection locked="0"/>
    </xf>
    <xf numFmtId="0" fontId="0" fillId="0" borderId="62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2" fillId="11" borderId="64" xfId="0" applyFont="1" applyFill="1" applyBorder="1" applyAlignment="1" applyProtection="1">
      <alignment horizontal="center" vertical="center" wrapText="1"/>
      <protection locked="0"/>
    </xf>
    <xf numFmtId="0" fontId="2" fillId="11" borderId="65" xfId="0" applyFont="1" applyFill="1" applyBorder="1" applyAlignment="1" applyProtection="1">
      <alignment horizontal="center" vertical="center" wrapText="1"/>
      <protection locked="0"/>
    </xf>
    <xf numFmtId="0" fontId="15" fillId="9" borderId="29" xfId="0" applyNumberFormat="1" applyFont="1" applyFill="1" applyBorder="1" applyAlignment="1" applyProtection="1">
      <alignment horizontal="center" vertical="center"/>
      <protection locked="0"/>
    </xf>
    <xf numFmtId="0" fontId="15" fillId="7" borderId="29" xfId="0" applyNumberFormat="1" applyFont="1" applyFill="1" applyBorder="1" applyAlignment="1" applyProtection="1">
      <alignment horizontal="center" vertical="center"/>
      <protection locked="0"/>
    </xf>
    <xf numFmtId="0" fontId="15" fillId="7" borderId="7" xfId="0" applyFont="1" applyFill="1" applyBorder="1" applyAlignment="1" applyProtection="1">
      <alignment horizontal="left" vertical="center"/>
      <protection locked="0"/>
    </xf>
    <xf numFmtId="0" fontId="15" fillId="7" borderId="8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Alignment="1" applyProtection="1">
      <protection hidden="1"/>
    </xf>
    <xf numFmtId="0" fontId="2" fillId="11" borderId="81" xfId="0" applyFont="1" applyFill="1" applyBorder="1" applyAlignment="1" applyProtection="1">
      <alignment horizontal="center" vertical="center" wrapText="1"/>
      <protection locked="0"/>
    </xf>
    <xf numFmtId="14" fontId="0" fillId="10" borderId="82" xfId="4" applyNumberFormat="1" applyFont="1" applyFill="1" applyBorder="1" applyAlignment="1" applyProtection="1">
      <alignment horizontal="center" vertical="center"/>
      <protection locked="0"/>
    </xf>
    <xf numFmtId="0" fontId="2" fillId="11" borderId="83" xfId="0" applyFont="1" applyFill="1" applyBorder="1" applyAlignment="1" applyProtection="1">
      <alignment horizontal="center" vertical="center" wrapText="1"/>
      <protection locked="0"/>
    </xf>
    <xf numFmtId="14" fontId="0" fillId="10" borderId="84" xfId="4" applyNumberFormat="1" applyFont="1" applyFill="1" applyBorder="1" applyAlignment="1" applyProtection="1">
      <alignment horizontal="center" vertical="center"/>
      <protection locked="0"/>
    </xf>
    <xf numFmtId="14" fontId="29" fillId="0" borderId="0" xfId="0" applyNumberFormat="1" applyFont="1" applyFill="1" applyBorder="1" applyAlignment="1"/>
    <xf numFmtId="0" fontId="2" fillId="11" borderId="85" xfId="0" applyFont="1" applyFill="1" applyBorder="1" applyAlignment="1" applyProtection="1">
      <alignment horizontal="center" vertical="center" wrapText="1"/>
      <protection locked="0"/>
    </xf>
    <xf numFmtId="0" fontId="0" fillId="10" borderId="86" xfId="4" applyNumberFormat="1" applyFont="1" applyFill="1" applyBorder="1" applyAlignment="1" applyProtection="1">
      <alignment horizontal="center" vertical="center"/>
      <protection locked="0"/>
    </xf>
    <xf numFmtId="14" fontId="19" fillId="0" borderId="0" xfId="0" applyNumberFormat="1" applyFont="1" applyFill="1" applyAlignment="1"/>
  </cellXfs>
  <cellStyles count="5">
    <cellStyle name="%40 - Vurgu3" xfId="4" builtinId="39"/>
    <cellStyle name="Köprü" xfId="1" builtinId="8"/>
    <cellStyle name="Normal" xfId="0" builtinId="0"/>
    <cellStyle name="Vurgu1" xfId="2" builtinId="29"/>
    <cellStyle name="Vurgu2" xfId="3" builtinId="33"/>
  </cellStyles>
  <dxfs count="158"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ill>
        <patternFill>
          <bgColor rgb="FFFFC000"/>
        </patternFill>
      </fill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ill>
        <patternFill>
          <bgColor rgb="FFFFC000"/>
        </patternFill>
      </fill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ill>
        <patternFill>
          <bgColor rgb="FFFFC000"/>
        </patternFill>
      </fill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ill>
        <patternFill>
          <bgColor rgb="FFFFC000"/>
        </patternFill>
      </fill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434341</xdr:colOff>
      <xdr:row>0</xdr:row>
      <xdr:rowOff>22861</xdr:rowOff>
    </xdr:from>
    <xdr:to>
      <xdr:col>12</xdr:col>
      <xdr:colOff>792480</xdr:colOff>
      <xdr:row>1</xdr:row>
      <xdr:rowOff>66155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421" y="22861"/>
          <a:ext cx="358139" cy="355714"/>
        </a:xfrm>
        <a:prstGeom prst="rect">
          <a:avLst/>
        </a:prstGeom>
      </xdr:spPr>
    </xdr:pic>
    <xdr:clientData/>
  </xdr:twoCellAnchor>
  <xdr:twoCellAnchor>
    <xdr:from>
      <xdr:col>14</xdr:col>
      <xdr:colOff>55245</xdr:colOff>
      <xdr:row>0</xdr:row>
      <xdr:rowOff>0</xdr:rowOff>
    </xdr:from>
    <xdr:to>
      <xdr:col>23</xdr:col>
      <xdr:colOff>306705</xdr:colOff>
      <xdr:row>15</xdr:row>
      <xdr:rowOff>0</xdr:rowOff>
    </xdr:to>
    <xdr:grpSp>
      <xdr:nvGrpSpPr>
        <xdr:cNvPr id="11" name="Grup 10"/>
        <xdr:cNvGrpSpPr/>
      </xdr:nvGrpSpPr>
      <xdr:grpSpPr>
        <a:xfrm>
          <a:off x="8657378" y="0"/>
          <a:ext cx="5814060" cy="4699000"/>
          <a:chOff x="9138285" y="0"/>
          <a:chExt cx="5806440" cy="5577840"/>
        </a:xfrm>
      </xdr:grpSpPr>
      <xdr:grpSp>
        <xdr:nvGrpSpPr>
          <xdr:cNvPr id="2" name="Sayı ekleme yönergesi">
            <a:extLst>
              <a:ext uri="{FF2B5EF4-FFF2-40B4-BE49-F238E27FC236}">
                <a16:creationId xmlns:a16="http://schemas.microsoft.com/office/drawing/2014/main" id="{6A0EC01A-7B98-4483-A182-0263FDEAEC51}"/>
              </a:ext>
            </a:extLst>
          </xdr:cNvPr>
          <xdr:cNvGrpSpPr/>
        </xdr:nvGrpSpPr>
        <xdr:grpSpPr>
          <a:xfrm>
            <a:off x="9138285" y="0"/>
            <a:ext cx="5806440" cy="5577840"/>
            <a:chOff x="0" y="-2"/>
            <a:chExt cx="5695950" cy="5012581"/>
          </a:xfrm>
        </xdr:grpSpPr>
        <xdr:sp macro="" textlink="">
          <xdr:nvSpPr>
            <xdr:cNvPr id="3" name="Arka plan" descr="Arka plan">
              <a:extLst>
                <a:ext uri="{FF2B5EF4-FFF2-40B4-BE49-F238E27FC236}">
                  <a16:creationId xmlns:a16="http://schemas.microsoft.com/office/drawing/2014/main" id="{2147F87B-DB9B-4472-AAD1-ABC163A3B03F}"/>
                </a:ext>
              </a:extLst>
            </xdr:cNvPr>
            <xdr:cNvSpPr/>
          </xdr:nvSpPr>
          <xdr:spPr>
            <a:xfrm>
              <a:off x="0" y="-2"/>
              <a:ext cx="5695950" cy="5012581"/>
            </a:xfrm>
            <a:prstGeom prst="rect">
              <a:avLst/>
            </a:prstGeom>
            <a:solidFill>
              <a:srgbClr val="F5F5F5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en-US" sz="1100"/>
            </a:p>
          </xdr:txBody>
        </xdr:sp>
        <xdr:sp macro="" textlink="">
          <xdr:nvSpPr>
            <xdr:cNvPr id="4" name="Adım" descr="Temel bilgiler: Excel’le matematik işlemleri yapma&#10;">
              <a:extLst>
                <a:ext uri="{FF2B5EF4-FFF2-40B4-BE49-F238E27FC236}">
                  <a16:creationId xmlns:a16="http://schemas.microsoft.com/office/drawing/2014/main" id="{527A2F1F-8B85-44FB-84D2-005AA1509431}"/>
                </a:ext>
              </a:extLst>
            </xdr:cNvPr>
            <xdr:cNvSpPr txBox="1"/>
          </xdr:nvSpPr>
          <xdr:spPr>
            <a:xfrm>
              <a:off x="184433" y="118698"/>
              <a:ext cx="5216551" cy="4909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tr" sz="2200" b="0" i="0" u="none" strike="noStrike" kern="0" cap="none" spc="0" normalizeH="0" baseline="0">
                  <a:ln>
                    <a:noFill/>
                  </a:ln>
                  <a:solidFill>
                    <a:schemeClr val="bg2">
                      <a:lumMod val="25000"/>
                    </a:schemeClr>
                  </a:solidFill>
                  <a:effectLst/>
                  <a:uLnTx/>
                  <a:uFillTx/>
                  <a:latin typeface="Segoe UI Light" panose="020B0502040204020203" pitchFamily="34" charset="0"/>
                  <a:ea typeface="Segoe UI" pitchFamily="34" charset="0"/>
                  <a:cs typeface="Segoe UI Light" panose="020B0502040204020203" pitchFamily="34" charset="0"/>
                </a:rPr>
                <a:t>Ad Tanımlama</a:t>
              </a:r>
              <a:endParaRPr kumimoji="0" lang="en-US" sz="2200" b="1" i="1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endParaRPr>
            </a:p>
          </xdr:txBody>
        </xdr:sp>
        <xdr:cxnSp macro="">
          <xdr:nvCxnSpPr>
            <xdr:cNvPr id="5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12957" y="570103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27868" y="4870568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7" name="mtn_Adım" descr="Excel’de yerleşik işlevlerin hiçbirini kullanmadan Toplama, Çıkarma, Çarpma ve Bölme yapabilirsiniz. İşleçleri kullanmanız yeterlidir: +, -, *, /. Tüm formüller eşittir (=) işaretiyle başlar.">
            <a:extLst>
              <a:ext uri="{FF2B5EF4-FFF2-40B4-BE49-F238E27FC236}">
                <a16:creationId xmlns:a16="http://schemas.microsoft.com/office/drawing/2014/main" id="{8742DC30-0FF1-4950-98D1-1D4D2D7B33ED}"/>
              </a:ext>
            </a:extLst>
          </xdr:cNvPr>
          <xdr:cNvSpPr txBox="1"/>
        </xdr:nvSpPr>
        <xdr:spPr>
          <a:xfrm>
            <a:off x="9326880" y="701561"/>
            <a:ext cx="5435442" cy="45486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Seçili bir alanda bulunan hücreler ad tanımlaması ile etiketlenir. Excel kitabı içinde farklı sayfalarda olsalar bile ad tanımlaması ile veriler çağrılır.</a:t>
            </a: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Öncelikle Ücret sütununda başlığı eklemeden J4:J8 aralığını seçiniz,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Ad kutusuna ÜCRET yazınız ve enter tuşuna basınız.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H4:H8 aralığını seçerek, ad kutusuna YAŞ yazınız.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C4:C8 aralığını seçerek, ad kutusuna CİNYET yazınız.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F4:F8 aralığını seçerek, ad kutusuna BAŞLANGIÇ yazınız.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E4:E8 aralığını seçerek, ad kutusuna ÇOCUK yazınız.</a:t>
            </a: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İşletmede çalışan kişilerin çocuk sayısını bulmak istersek,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=topla(E4:E8) yazmamız gerekiyordu.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Ad tanımlaması yaptığımız için artık hücre aralığını yazmamıza gerek yok.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=topla(Çocuk)</a:t>
            </a: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Formülü yazarken Çocuk kelimesini yazmaya başladığımızda EXCEL bu bilgiyi size otomatik çağıracaktır.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Yandaki formülleri yukarıdaki bilgilere göre yapınız.</a:t>
            </a: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rgbClr val="C00000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Not: Formüller&gt;Ad Yöneticisi içinden silme ve alanları düzenleme işlemi yapılır.</a:t>
            </a:r>
          </a:p>
          <a:p>
            <a:pPr marL="0" indent="0" algn="l" defTabSz="914400" rtl="0" eaLnBrk="1" latinLnBrk="0" hangingPunct="1"/>
            <a:endParaRPr lang="tr-TR" sz="1100" b="1" i="0" u="none" strike="noStrike" kern="0" cap="none" spc="0" normalizeH="0" baseline="0">
              <a:ln>
                <a:noFill/>
              </a:ln>
              <a:solidFill>
                <a:schemeClr val="accent6">
                  <a:lumMod val="7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endParaRPr lang="tr-TR" sz="1100" b="1" i="0" u="none" strike="noStrike" kern="0" cap="none" spc="0" normalizeH="0" baseline="0">
              <a:ln>
                <a:noFill/>
              </a:ln>
              <a:solidFill>
                <a:schemeClr val="accent6">
                  <a:lumMod val="7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tr-TR" sz="1100" b="0" i="0" u="none" strike="noStrike" kern="0" cap="none" spc="0" normalizeH="0" baseline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309042</xdr:colOff>
      <xdr:row>0</xdr:row>
      <xdr:rowOff>19050</xdr:rowOff>
    </xdr:from>
    <xdr:to>
      <xdr:col>22</xdr:col>
      <xdr:colOff>482397</xdr:colOff>
      <xdr:row>19</xdr:row>
      <xdr:rowOff>76200</xdr:rowOff>
    </xdr:to>
    <xdr:grpSp>
      <xdr:nvGrpSpPr>
        <xdr:cNvPr id="2" name="Sayı ekleme yönergesi">
          <a:extLst>
            <a:ext uri="{FF2B5EF4-FFF2-40B4-BE49-F238E27FC236}">
              <a16:creationId xmlns:a16="http://schemas.microsoft.com/office/drawing/2014/main" id="{6A0EC01A-7B98-4483-A182-0263FDEAEC51}"/>
            </a:ext>
          </a:extLst>
        </xdr:cNvPr>
        <xdr:cNvGrpSpPr/>
      </xdr:nvGrpSpPr>
      <xdr:grpSpPr>
        <a:xfrm>
          <a:off x="9105909" y="19050"/>
          <a:ext cx="5786755" cy="5806017"/>
          <a:chOff x="0" y="-2"/>
          <a:chExt cx="5695950" cy="5012581"/>
        </a:xfrm>
      </xdr:grpSpPr>
      <xdr:sp macro="" textlink="">
        <xdr:nvSpPr>
          <xdr:cNvPr id="3" name="Arka plan" descr="Arka plan">
            <a:extLst>
              <a:ext uri="{FF2B5EF4-FFF2-40B4-BE49-F238E27FC236}">
                <a16:creationId xmlns:a16="http://schemas.microsoft.com/office/drawing/2014/main" id="{2147F87B-DB9B-4472-AAD1-ABC163A3B03F}"/>
              </a:ext>
            </a:extLst>
          </xdr:cNvPr>
          <xdr:cNvSpPr/>
        </xdr:nvSpPr>
        <xdr:spPr>
          <a:xfrm>
            <a:off x="0" y="-2"/>
            <a:ext cx="5695950" cy="5012581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/>
          </a:p>
        </xdr:txBody>
      </xdr:sp>
      <xdr:sp macro="" textlink="">
        <xdr:nvSpPr>
          <xdr:cNvPr id="4" name="Adım" descr="Temel bilgiler: Excel’le matematik işlemleri yapma&#10;">
            <a:extLst>
              <a:ext uri="{FF2B5EF4-FFF2-40B4-BE49-F238E27FC236}">
                <a16:creationId xmlns:a16="http://schemas.microsoft.com/office/drawing/2014/main" id="{527A2F1F-8B85-44FB-84D2-005AA1509431}"/>
              </a:ext>
            </a:extLst>
          </xdr:cNvPr>
          <xdr:cNvSpPr txBox="1"/>
        </xdr:nvSpPr>
        <xdr:spPr>
          <a:xfrm>
            <a:off x="184433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İşgünü</a:t>
            </a:r>
            <a:endParaRPr kumimoji="0" lang="en-US" sz="2200" b="1" i="1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endParaRPr>
          </a:p>
        </xdr:txBody>
      </xdr:sp>
      <xdr:cxnSp macro="">
        <xdr:nvCxnSpPr>
          <xdr:cNvPr id="5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12957" y="570103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27868" y="4870568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13</xdr:col>
      <xdr:colOff>425247</xdr:colOff>
      <xdr:row>3</xdr:row>
      <xdr:rowOff>129636</xdr:rowOff>
    </xdr:from>
    <xdr:to>
      <xdr:col>22</xdr:col>
      <xdr:colOff>237129</xdr:colOff>
      <xdr:row>19</xdr:row>
      <xdr:rowOff>16934</xdr:rowOff>
    </xdr:to>
    <xdr:sp macro="" textlink="">
      <xdr:nvSpPr>
        <xdr:cNvPr id="7" name="mtn_Adım" descr="Excel’de yerleşik işlevlerin hiçbirini kullanmadan Toplama, Çıkarma, Çarpma ve Bölme yapabilirsiniz. İşleçleri kullanmanız yeterlidir: +, -, *, /. Tüm formüller eşittir (=) işaretiyle başlar.">
          <a:extLst>
            <a:ext uri="{FF2B5EF4-FFF2-40B4-BE49-F238E27FC236}">
              <a16:creationId xmlns:a16="http://schemas.microsoft.com/office/drawing/2014/main" id="{8742DC30-0FF1-4950-98D1-1D4D2D7B33ED}"/>
            </a:ext>
          </a:extLst>
        </xdr:cNvPr>
        <xdr:cNvSpPr txBox="1"/>
      </xdr:nvSpPr>
      <xdr:spPr>
        <a:xfrm>
          <a:off x="9222114" y="1035569"/>
          <a:ext cx="5425282" cy="47302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İşgünü sadece tatillerin olmadığı dönemi hesaplar. Hafta sonu, resmi ve dini bayramlara ait tatilleri yok sayarak verilen süreye göre sadece işgünlerine göre tarih hesabı yapar.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=İŞGÜNÜ(</a:t>
          </a: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başlangıç_tarihi;</a:t>
          </a: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gün_sayısı</a:t>
          </a: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;[tatiller]</a:t>
          </a: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)</a:t>
          </a: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başlangıç_tarihi	İlk gün, başlangıç vb. tarih girilir.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gün_sayısı		Hesaplanacak gün sayısı girilir.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[tatiller]		Hesaplanacak günler içinde olan resmi ve dini tatiller yazılır.</a:t>
          </a: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	</a:t>
          </a: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Sol tarafta 4 ayrı örnek var.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1. örnek 29.12.2023 cuma günü başlıyor. Hesaplanacak gün için de 1 gün veriliyor.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2. örnekte 29.12.2023 cuma günü aynı örnek veriliyor.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Hesaplanacak gün için de 1 gün veriliyor.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01.01.2024 tarihi yani 1 ocak pazartesi günü tatil olduğu için bu tarihi formüle girmeliyiz. Bu sayede tatil hesaba katılmayacak ve diğer iş günü hesaplanacak.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3. örnekte formülde tarihleri tek tek yazmak yerine tarih aralığını seçerek işlem yapabiliriz. Haftasonuna yazdığımız tatilleri de ekleyerek bitiş tarihini verecektir.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4. örnekte tarihleri Adsabit sayfasında tanımladığımız TATİLLER ad tanımından çağırınız.</a:t>
          </a:r>
          <a:endParaRPr lang="tr-TR" sz="1100" b="0" i="0" u="none" strike="noStrike" kern="0" cap="none" spc="0" normalizeH="0" baseline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12</xdr:col>
      <xdr:colOff>441961</xdr:colOff>
      <xdr:row>0</xdr:row>
      <xdr:rowOff>22861</xdr:rowOff>
    </xdr:from>
    <xdr:to>
      <xdr:col>12</xdr:col>
      <xdr:colOff>800100</xdr:colOff>
      <xdr:row>1</xdr:row>
      <xdr:rowOff>66155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4761" y="22861"/>
          <a:ext cx="358139" cy="35761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462703</xdr:colOff>
      <xdr:row>0</xdr:row>
      <xdr:rowOff>1</xdr:rowOff>
    </xdr:from>
    <xdr:to>
      <xdr:col>23</xdr:col>
      <xdr:colOff>22225</xdr:colOff>
      <xdr:row>14</xdr:row>
      <xdr:rowOff>99060</xdr:rowOff>
    </xdr:to>
    <xdr:grpSp>
      <xdr:nvGrpSpPr>
        <xdr:cNvPr id="2" name="Sayı ekleme yönergesi">
          <a:extLst>
            <a:ext uri="{FF2B5EF4-FFF2-40B4-BE49-F238E27FC236}">
              <a16:creationId xmlns:a16="http://schemas.microsoft.com/office/drawing/2014/main" id="{6A0EC01A-7B98-4483-A182-0263FDEAEC51}"/>
            </a:ext>
          </a:extLst>
        </xdr:cNvPr>
        <xdr:cNvGrpSpPr/>
      </xdr:nvGrpSpPr>
      <xdr:grpSpPr>
        <a:xfrm>
          <a:off x="8624570" y="1"/>
          <a:ext cx="5799455" cy="4552526"/>
          <a:chOff x="0" y="-2"/>
          <a:chExt cx="5695950" cy="5012581"/>
        </a:xfrm>
      </xdr:grpSpPr>
      <xdr:sp macro="" textlink="">
        <xdr:nvSpPr>
          <xdr:cNvPr id="3" name="Arka plan" descr="Arka plan">
            <a:extLst>
              <a:ext uri="{FF2B5EF4-FFF2-40B4-BE49-F238E27FC236}">
                <a16:creationId xmlns:a16="http://schemas.microsoft.com/office/drawing/2014/main" id="{2147F87B-DB9B-4472-AAD1-ABC163A3B03F}"/>
              </a:ext>
            </a:extLst>
          </xdr:cNvPr>
          <xdr:cNvSpPr/>
        </xdr:nvSpPr>
        <xdr:spPr>
          <a:xfrm>
            <a:off x="0" y="-2"/>
            <a:ext cx="5695950" cy="5012581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/>
          </a:p>
        </xdr:txBody>
      </xdr:sp>
      <xdr:sp macro="" textlink="">
        <xdr:nvSpPr>
          <xdr:cNvPr id="4" name="Adım" descr="Temel bilgiler: Excel’le matematik işlemleri yapma&#10;">
            <a:extLst>
              <a:ext uri="{FF2B5EF4-FFF2-40B4-BE49-F238E27FC236}">
                <a16:creationId xmlns:a16="http://schemas.microsoft.com/office/drawing/2014/main" id="{527A2F1F-8B85-44FB-84D2-005AA1509431}"/>
              </a:ext>
            </a:extLst>
          </xdr:cNvPr>
          <xdr:cNvSpPr txBox="1"/>
        </xdr:nvSpPr>
        <xdr:spPr>
          <a:xfrm>
            <a:off x="184433" y="118698"/>
            <a:ext cx="5216551" cy="3281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r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İşgünü</a:t>
            </a:r>
          </a:p>
        </xdr:txBody>
      </xdr:sp>
      <xdr:cxnSp macro="">
        <xdr:nvCxnSpPr>
          <xdr:cNvPr id="5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12957" y="570103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27868" y="4870568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14</xdr:col>
      <xdr:colOff>15663</xdr:colOff>
      <xdr:row>2</xdr:row>
      <xdr:rowOff>276225</xdr:rowOff>
    </xdr:from>
    <xdr:to>
      <xdr:col>22</xdr:col>
      <xdr:colOff>468895</xdr:colOff>
      <xdr:row>11</xdr:row>
      <xdr:rowOff>114300</xdr:rowOff>
    </xdr:to>
    <xdr:sp macro="" textlink="">
      <xdr:nvSpPr>
        <xdr:cNvPr id="7" name="mtn_Adım" descr="Excel’de yerleşik işlevlerin hiçbirini kullanmadan Toplama, Çıkarma, Çarpma ve Bölme yapabilirsiniz. İşleçleri kullanmanız yeterlidir: +, -, *, /. Tüm formüller eşittir (=) işaretiyle başlar.">
          <a:extLst>
            <a:ext uri="{FF2B5EF4-FFF2-40B4-BE49-F238E27FC236}">
              <a16:creationId xmlns:a16="http://schemas.microsoft.com/office/drawing/2014/main" id="{8742DC30-0FF1-4950-98D1-1D4D2D7B33ED}"/>
            </a:ext>
          </a:extLst>
        </xdr:cNvPr>
        <xdr:cNvSpPr txBox="1"/>
      </xdr:nvSpPr>
      <xdr:spPr>
        <a:xfrm>
          <a:off x="8778240" y="901065"/>
          <a:ext cx="5450682" cy="2718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Sol tarafta bir kişiye ait bankacılık işlemleri yer almaktadır.</a:t>
          </a: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TL, Euro ve USD cinsinden hesap açılışları bulunmaktadır.</a:t>
          </a: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Başlangıç ve süreleri kullanarak bitiş tarihleri hesaplanacaktır.</a:t>
          </a: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Önceki sayfalarda ADSABİT sayfasında Tatiller yer almaktaydı.</a:t>
          </a: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Tatiller tanımlaması yapmadıysanız buradan tatilleri seçerek AD KUTUSUNA TATİLLER yazarak tanımlamayı yapınız.</a:t>
          </a: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Formülünüzde artık TATİLLER yazdığınızda, tatil bilgileri farklı bir sayfadan gelecek.</a:t>
          </a: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Not: Bankacılık uygulamalarında kredi ödeme, hesap kapatma, borç ödeme gibi işlemler tatillerde yapılmaz, çalışma iş günlerinde yapılır. </a:t>
          </a: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Bankacılık veya ödeme gibi işlemlerde İŞGÜNÜ formülü kullanılmalıdır.</a:t>
          </a:r>
        </a:p>
      </xdr:txBody>
    </xdr:sp>
    <xdr:clientData/>
  </xdr:twoCellAnchor>
  <xdr:twoCellAnchor editAs="oneCell">
    <xdr:from>
      <xdr:col>12</xdr:col>
      <xdr:colOff>441961</xdr:colOff>
      <xdr:row>0</xdr:row>
      <xdr:rowOff>22861</xdr:rowOff>
    </xdr:from>
    <xdr:to>
      <xdr:col>12</xdr:col>
      <xdr:colOff>800100</xdr:colOff>
      <xdr:row>1</xdr:row>
      <xdr:rowOff>66155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8086" y="22861"/>
          <a:ext cx="358139" cy="35761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" name="AutoShape 1" descr="http://buroyonetimi.com.tr/images/logo.png"/>
        <xdr:cNvSpPr>
          <a:spLocks noChangeAspect="1" noChangeArrowheads="1"/>
        </xdr:cNvSpPr>
      </xdr:nvSpPr>
      <xdr:spPr bwMode="auto">
        <a:xfrm>
          <a:off x="7096125" y="100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304800</xdr:colOff>
      <xdr:row>6</xdr:row>
      <xdr:rowOff>304800</xdr:rowOff>
    </xdr:to>
    <xdr:sp macro="" textlink="">
      <xdr:nvSpPr>
        <xdr:cNvPr id="11" name="AutoShape 2" descr="http://buroyonetimi.com.tr/images/logo.png"/>
        <xdr:cNvSpPr>
          <a:spLocks noChangeAspect="1" noChangeArrowheads="1"/>
        </xdr:cNvSpPr>
      </xdr:nvSpPr>
      <xdr:spPr bwMode="auto">
        <a:xfrm>
          <a:off x="7096125" y="195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317506</xdr:colOff>
      <xdr:row>0</xdr:row>
      <xdr:rowOff>19048</xdr:rowOff>
    </xdr:from>
    <xdr:to>
      <xdr:col>22</xdr:col>
      <xdr:colOff>490861</xdr:colOff>
      <xdr:row>25</xdr:row>
      <xdr:rowOff>118533</xdr:rowOff>
    </xdr:to>
    <xdr:grpSp>
      <xdr:nvGrpSpPr>
        <xdr:cNvPr id="2" name="Sayı ekleme yönergesi">
          <a:extLst>
            <a:ext uri="{FF2B5EF4-FFF2-40B4-BE49-F238E27FC236}">
              <a16:creationId xmlns:a16="http://schemas.microsoft.com/office/drawing/2014/main" id="{6A0EC01A-7B98-4483-A182-0263FDEAEC51}"/>
            </a:ext>
          </a:extLst>
        </xdr:cNvPr>
        <xdr:cNvGrpSpPr/>
      </xdr:nvGrpSpPr>
      <xdr:grpSpPr>
        <a:xfrm>
          <a:off x="9114373" y="19048"/>
          <a:ext cx="5786755" cy="7219952"/>
          <a:chOff x="0" y="-2"/>
          <a:chExt cx="5695950" cy="5012581"/>
        </a:xfrm>
      </xdr:grpSpPr>
      <xdr:sp macro="" textlink="">
        <xdr:nvSpPr>
          <xdr:cNvPr id="3" name="Arka plan" descr="Arka plan">
            <a:extLst>
              <a:ext uri="{FF2B5EF4-FFF2-40B4-BE49-F238E27FC236}">
                <a16:creationId xmlns:a16="http://schemas.microsoft.com/office/drawing/2014/main" id="{2147F87B-DB9B-4472-AAD1-ABC163A3B03F}"/>
              </a:ext>
            </a:extLst>
          </xdr:cNvPr>
          <xdr:cNvSpPr/>
        </xdr:nvSpPr>
        <xdr:spPr>
          <a:xfrm>
            <a:off x="0" y="-2"/>
            <a:ext cx="5695950" cy="5012581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/>
          </a:p>
        </xdr:txBody>
      </xdr:sp>
      <xdr:sp macro="" textlink="">
        <xdr:nvSpPr>
          <xdr:cNvPr id="4" name="Adım" descr="Temel bilgiler: Excel’le matematik işlemleri yapma&#10;">
            <a:extLst>
              <a:ext uri="{FF2B5EF4-FFF2-40B4-BE49-F238E27FC236}">
                <a16:creationId xmlns:a16="http://schemas.microsoft.com/office/drawing/2014/main" id="{527A2F1F-8B85-44FB-84D2-005AA1509431}"/>
              </a:ext>
            </a:extLst>
          </xdr:cNvPr>
          <xdr:cNvSpPr txBox="1"/>
        </xdr:nvSpPr>
        <xdr:spPr>
          <a:xfrm>
            <a:off x="184433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İşgünü.Ulusl</a:t>
            </a:r>
            <a:endParaRPr kumimoji="0" lang="en-US" sz="2200" b="1" i="1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endParaRPr>
          </a:p>
        </xdr:txBody>
      </xdr:sp>
      <xdr:cxnSp macro="">
        <xdr:nvCxnSpPr>
          <xdr:cNvPr id="5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12957" y="570103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27868" y="4870568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13</xdr:col>
      <xdr:colOff>433711</xdr:colOff>
      <xdr:row>3</xdr:row>
      <xdr:rowOff>179917</xdr:rowOff>
    </xdr:from>
    <xdr:to>
      <xdr:col>22</xdr:col>
      <xdr:colOff>245593</xdr:colOff>
      <xdr:row>24</xdr:row>
      <xdr:rowOff>93133</xdr:rowOff>
    </xdr:to>
    <xdr:sp macro="" textlink="">
      <xdr:nvSpPr>
        <xdr:cNvPr id="7" name="mtn_Adım" descr="Excel’de yerleşik işlevlerin hiçbirini kullanmadan Toplama, Çıkarma, Çarpma ve Bölme yapabilirsiniz. İşleçleri kullanmanız yeterlidir: +, -, *, /. Tüm formüller eşittir (=) işaretiyle başlar.">
          <a:extLst>
            <a:ext uri="{FF2B5EF4-FFF2-40B4-BE49-F238E27FC236}">
              <a16:creationId xmlns:a16="http://schemas.microsoft.com/office/drawing/2014/main" id="{8742DC30-0FF1-4950-98D1-1D4D2D7B33ED}"/>
            </a:ext>
          </a:extLst>
        </xdr:cNvPr>
        <xdr:cNvSpPr txBox="1"/>
      </xdr:nvSpPr>
      <xdr:spPr>
        <a:xfrm>
          <a:off x="9230578" y="1085850"/>
          <a:ext cx="5425282" cy="5941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İşgünü formülüne benzer. Burada formül içinde Hafta Sonu (tatil) seçenekleri gelmektedir. İşlem yaparken Cumartesi-Pazar yerine sadece Cumartesi veya Pazar'ı seçerek hafta sonu tatilini 1 gün olarak da belirleyebilirsiniz.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İsteğe göre tatili hafta içine de çekebilirsiniz.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=İŞGÜNÜ.ULUSL(</a:t>
          </a: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başlangıç_tarihi;</a:t>
          </a: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gün_sayısı</a:t>
          </a: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;[hafta_sonu]</a:t>
          </a: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;[tatiller]</a:t>
          </a: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)</a:t>
          </a: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başlangıç_tarihi	İlk gün, başlangıç vb. tarih girilir.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gün_sayısı		Hesaplanacak gün sayısı girilir.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[hafta_sonu]</a:t>
          </a: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		</a:t>
          </a: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İşgünü formülünde cumartesi-pazar otomatik hesaplanmakta ve tatil olarak gösterilmekteydi. Bu formülde ise hafta_sonu için farklı seçenekler seçerek haftalık tatil günlerini kendimiz belirleyebiliriz.</a:t>
          </a:r>
          <a:endParaRPr kumimoji="0" lang="tr-TR" sz="1100" b="0" i="0" u="none" strike="noStrike" kern="0" cap="none" spc="0" normalizeH="0" baseline="0" noProof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[tatiller]		Hesaplanacak günler içinde olan resmi ve dini tatiller yazılır.</a:t>
          </a: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	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Sol tarafta 4 ayrı örnek var.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1. örnek 29.12.2023 cuma günü başlıyor. Hesaplanacak gün için de 1 gün veriliyor.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Formülde tarih olarak Yalnızca Pazar (11) seçiniz.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2. örnek 29.12.2023 cuma günü başlıyor. Hesaplanacak gün için de 1 gün veriliyor.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Formülde tarih olarak Cumartesi-Pazar (1) seçiniz.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3. örnek 29.12.2023 cuma günü başlıyor. Hesaplanacak gün için de 1 gün veriliyor.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Formülde tarih olarak Cumartesi-Pazar (1) seçiniz.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01.01.2024 gününü de tatil olarak giriniz.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Formüle Cumartesi-Pazar ve 1 ocak gününü tatil girildi. 3 gün sonrası ilk işlem günü.</a:t>
          </a: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4. örnek 29.12.2023 cuma günü başlıyor. Hesaplanacak gün için de 120 gün veriliyor.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Formülde tarih olarak yalnızca pazar (11) seçiniz.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Tatiller içinde sağ tarafta bulunan tatil aralığını seçiniz.</a:t>
          </a: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12</xdr:col>
      <xdr:colOff>441961</xdr:colOff>
      <xdr:row>0</xdr:row>
      <xdr:rowOff>22861</xdr:rowOff>
    </xdr:from>
    <xdr:to>
      <xdr:col>12</xdr:col>
      <xdr:colOff>800100</xdr:colOff>
      <xdr:row>1</xdr:row>
      <xdr:rowOff>66155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6241" y="22861"/>
          <a:ext cx="358139" cy="3557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416140</xdr:colOff>
      <xdr:row>0</xdr:row>
      <xdr:rowOff>1</xdr:rowOff>
    </xdr:from>
    <xdr:to>
      <xdr:col>22</xdr:col>
      <xdr:colOff>589495</xdr:colOff>
      <xdr:row>14</xdr:row>
      <xdr:rowOff>99060</xdr:rowOff>
    </xdr:to>
    <xdr:grpSp>
      <xdr:nvGrpSpPr>
        <xdr:cNvPr id="2" name="Sayı ekleme yönergesi">
          <a:extLst>
            <a:ext uri="{FF2B5EF4-FFF2-40B4-BE49-F238E27FC236}">
              <a16:creationId xmlns:a16="http://schemas.microsoft.com/office/drawing/2014/main" id="{6A0EC01A-7B98-4483-A182-0263FDEAEC51}"/>
            </a:ext>
          </a:extLst>
        </xdr:cNvPr>
        <xdr:cNvGrpSpPr/>
      </xdr:nvGrpSpPr>
      <xdr:grpSpPr>
        <a:xfrm>
          <a:off x="8933607" y="1"/>
          <a:ext cx="5786755" cy="4552526"/>
          <a:chOff x="0" y="-2"/>
          <a:chExt cx="5695950" cy="5012581"/>
        </a:xfrm>
      </xdr:grpSpPr>
      <xdr:sp macro="" textlink="">
        <xdr:nvSpPr>
          <xdr:cNvPr id="3" name="Arka plan" descr="Arka plan">
            <a:extLst>
              <a:ext uri="{FF2B5EF4-FFF2-40B4-BE49-F238E27FC236}">
                <a16:creationId xmlns:a16="http://schemas.microsoft.com/office/drawing/2014/main" id="{2147F87B-DB9B-4472-AAD1-ABC163A3B03F}"/>
              </a:ext>
            </a:extLst>
          </xdr:cNvPr>
          <xdr:cNvSpPr/>
        </xdr:nvSpPr>
        <xdr:spPr>
          <a:xfrm>
            <a:off x="0" y="-2"/>
            <a:ext cx="5695950" cy="5012581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/>
          </a:p>
        </xdr:txBody>
      </xdr:sp>
      <xdr:sp macro="" textlink="">
        <xdr:nvSpPr>
          <xdr:cNvPr id="4" name="Adım" descr="Temel bilgiler: Excel’le matematik işlemleri yapma&#10;">
            <a:extLst>
              <a:ext uri="{FF2B5EF4-FFF2-40B4-BE49-F238E27FC236}">
                <a16:creationId xmlns:a16="http://schemas.microsoft.com/office/drawing/2014/main" id="{527A2F1F-8B85-44FB-84D2-005AA1509431}"/>
              </a:ext>
            </a:extLst>
          </xdr:cNvPr>
          <xdr:cNvSpPr txBox="1"/>
        </xdr:nvSpPr>
        <xdr:spPr>
          <a:xfrm>
            <a:off x="184433" y="118698"/>
            <a:ext cx="5216551" cy="3281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r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İşgünü.Ulusl</a:t>
            </a:r>
          </a:p>
        </xdr:txBody>
      </xdr:sp>
      <xdr:cxnSp macro="">
        <xdr:nvCxnSpPr>
          <xdr:cNvPr id="5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12957" y="570103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27868" y="4870568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13</xdr:col>
      <xdr:colOff>572350</xdr:colOff>
      <xdr:row>2</xdr:row>
      <xdr:rowOff>276225</xdr:rowOff>
    </xdr:from>
    <xdr:to>
      <xdr:col>22</xdr:col>
      <xdr:colOff>422332</xdr:colOff>
      <xdr:row>11</xdr:row>
      <xdr:rowOff>114300</xdr:rowOff>
    </xdr:to>
    <xdr:sp macro="" textlink="">
      <xdr:nvSpPr>
        <xdr:cNvPr id="7" name="mtn_Adım" descr="Excel’de yerleşik işlevlerin hiçbirini kullanmadan Toplama, Çıkarma, Çarpma ve Bölme yapabilirsiniz. İşleçleri kullanmanız yeterlidir: +, -, *, /. Tüm formüller eşittir (=) işaretiyle başlar.">
          <a:extLst>
            <a:ext uri="{FF2B5EF4-FFF2-40B4-BE49-F238E27FC236}">
              <a16:creationId xmlns:a16="http://schemas.microsoft.com/office/drawing/2014/main" id="{8742DC30-0FF1-4950-98D1-1D4D2D7B33ED}"/>
            </a:ext>
          </a:extLst>
        </xdr:cNvPr>
        <xdr:cNvSpPr txBox="1"/>
      </xdr:nvSpPr>
      <xdr:spPr>
        <a:xfrm>
          <a:off x="9089817" y="902758"/>
          <a:ext cx="5463382" cy="27252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Sol tarafta bir kişiye ait ödeme planı yer almaktadır.</a:t>
          </a: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TL, Euro ve USD cinsinden hesap açılışları bulunmaktadır.</a:t>
          </a: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Başlangıç ve süreleri kullanarak bitiş tarihleri hesaplanacaktır.</a:t>
          </a: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Önceki sayfalarda ADSABİT sayfasında Tatiller yer almaktaydı.</a:t>
          </a: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Tatiller tanımlaması yapmadıysanız buradan tatilleri seçerek AD KUTUSUNA TATİLLER yazarak tanımlamayı yapınız.</a:t>
          </a: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Formülünüzde artık TATİLLER yazdığınızda, tatil bilgileri farklı bir sayfadan gelecek.</a:t>
          </a:r>
        </a:p>
      </xdr:txBody>
    </xdr:sp>
    <xdr:clientData/>
  </xdr:twoCellAnchor>
  <xdr:twoCellAnchor editAs="oneCell">
    <xdr:from>
      <xdr:col>12</xdr:col>
      <xdr:colOff>441961</xdr:colOff>
      <xdr:row>0</xdr:row>
      <xdr:rowOff>22861</xdr:rowOff>
    </xdr:from>
    <xdr:to>
      <xdr:col>12</xdr:col>
      <xdr:colOff>800100</xdr:colOff>
      <xdr:row>1</xdr:row>
      <xdr:rowOff>66155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9061" y="22861"/>
          <a:ext cx="358139" cy="35571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9" name="AutoShape 1" descr="http://buroyonetimi.com.tr/images/logo.png"/>
        <xdr:cNvSpPr>
          <a:spLocks noChangeAspect="1" noChangeArrowheads="1"/>
        </xdr:cNvSpPr>
      </xdr:nvSpPr>
      <xdr:spPr bwMode="auto">
        <a:xfrm>
          <a:off x="7277100" y="1005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304800</xdr:colOff>
      <xdr:row>6</xdr:row>
      <xdr:rowOff>304800</xdr:rowOff>
    </xdr:to>
    <xdr:sp macro="" textlink="">
      <xdr:nvSpPr>
        <xdr:cNvPr id="10" name="AutoShape 2" descr="http://buroyonetimi.com.tr/images/logo.png"/>
        <xdr:cNvSpPr>
          <a:spLocks noChangeAspect="1" noChangeArrowheads="1"/>
        </xdr:cNvSpPr>
      </xdr:nvSpPr>
      <xdr:spPr bwMode="auto">
        <a:xfrm>
          <a:off x="7277100" y="194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325970</xdr:colOff>
      <xdr:row>0</xdr:row>
      <xdr:rowOff>19050</xdr:rowOff>
    </xdr:from>
    <xdr:to>
      <xdr:col>22</xdr:col>
      <xdr:colOff>499325</xdr:colOff>
      <xdr:row>13</xdr:row>
      <xdr:rowOff>254000</xdr:rowOff>
    </xdr:to>
    <xdr:grpSp>
      <xdr:nvGrpSpPr>
        <xdr:cNvPr id="2" name="Sayı ekleme yönergesi">
          <a:extLst>
            <a:ext uri="{FF2B5EF4-FFF2-40B4-BE49-F238E27FC236}">
              <a16:creationId xmlns:a16="http://schemas.microsoft.com/office/drawing/2014/main" id="{6A0EC01A-7B98-4483-A182-0263FDEAEC51}"/>
            </a:ext>
          </a:extLst>
        </xdr:cNvPr>
        <xdr:cNvGrpSpPr/>
      </xdr:nvGrpSpPr>
      <xdr:grpSpPr>
        <a:xfrm>
          <a:off x="9122837" y="19050"/>
          <a:ext cx="5786755" cy="4104217"/>
          <a:chOff x="0" y="-2"/>
          <a:chExt cx="5695950" cy="5012581"/>
        </a:xfrm>
      </xdr:grpSpPr>
      <xdr:sp macro="" textlink="">
        <xdr:nvSpPr>
          <xdr:cNvPr id="3" name="Arka plan" descr="Arka plan">
            <a:extLst>
              <a:ext uri="{FF2B5EF4-FFF2-40B4-BE49-F238E27FC236}">
                <a16:creationId xmlns:a16="http://schemas.microsoft.com/office/drawing/2014/main" id="{2147F87B-DB9B-4472-AAD1-ABC163A3B03F}"/>
              </a:ext>
            </a:extLst>
          </xdr:cNvPr>
          <xdr:cNvSpPr/>
        </xdr:nvSpPr>
        <xdr:spPr>
          <a:xfrm>
            <a:off x="0" y="-2"/>
            <a:ext cx="5695950" cy="5012581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/>
          </a:p>
        </xdr:txBody>
      </xdr:sp>
      <xdr:sp macro="" textlink="">
        <xdr:nvSpPr>
          <xdr:cNvPr id="4" name="Adım" descr="Temel bilgiler: Excel’le matematik işlemleri yapma&#10;">
            <a:extLst>
              <a:ext uri="{FF2B5EF4-FFF2-40B4-BE49-F238E27FC236}">
                <a16:creationId xmlns:a16="http://schemas.microsoft.com/office/drawing/2014/main" id="{527A2F1F-8B85-44FB-84D2-005AA1509431}"/>
              </a:ext>
            </a:extLst>
          </xdr:cNvPr>
          <xdr:cNvSpPr txBox="1"/>
        </xdr:nvSpPr>
        <xdr:spPr>
          <a:xfrm>
            <a:off x="184433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Tamişgünü</a:t>
            </a:r>
            <a:endParaRPr kumimoji="0" lang="en-US" sz="2200" b="1" i="1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endParaRPr>
          </a:p>
        </xdr:txBody>
      </xdr:sp>
      <xdr:cxnSp macro="">
        <xdr:nvCxnSpPr>
          <xdr:cNvPr id="5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12957" y="663171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27868" y="4870568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13</xdr:col>
      <xdr:colOff>442175</xdr:colOff>
      <xdr:row>2</xdr:row>
      <xdr:rowOff>76720</xdr:rowOff>
    </xdr:from>
    <xdr:to>
      <xdr:col>22</xdr:col>
      <xdr:colOff>254057</xdr:colOff>
      <xdr:row>13</xdr:row>
      <xdr:rowOff>296333</xdr:rowOff>
    </xdr:to>
    <xdr:sp macro="" textlink="">
      <xdr:nvSpPr>
        <xdr:cNvPr id="7" name="mtn_Adım" descr="Excel’de yerleşik işlevlerin hiçbirini kullanmadan Toplama, Çıkarma, Çarpma ve Bölme yapabilirsiniz. İşleçleri kullanmanız yeterlidir: +, -, *, /. Tüm formüller eşittir (=) işaretiyle başlar.">
          <a:extLst>
            <a:ext uri="{FF2B5EF4-FFF2-40B4-BE49-F238E27FC236}">
              <a16:creationId xmlns:a16="http://schemas.microsoft.com/office/drawing/2014/main" id="{8742DC30-0FF1-4950-98D1-1D4D2D7B33ED}"/>
            </a:ext>
          </a:extLst>
        </xdr:cNvPr>
        <xdr:cNvSpPr txBox="1"/>
      </xdr:nvSpPr>
      <xdr:spPr>
        <a:xfrm>
          <a:off x="9239042" y="703253"/>
          <a:ext cx="5425282" cy="34623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İşgünü işleminin tersini yapar. Bu uygulamada başlangıç ve bitiş tarihi verilir.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Tatiller ve hafta sonları düşerek iki tarih arasındaki toplam iş günü hesaplanır.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=TAMİŞGÜNÜ(</a:t>
          </a: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başlangıç_tarihi;</a:t>
          </a: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bitiş_tarihi</a:t>
          </a: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;[tatiller]</a:t>
          </a: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)</a:t>
          </a: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başlangıç_tarihi	İlk gün, başlangıç vb. tarih girilir.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bitiş_tarihi		İşlemin biteceği tarih girilir.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[tatiller]		Hesaplanacak günler içinde olan resmi ve dini tatiller yazılır.</a:t>
          </a: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	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Sol tarafta 3 ayrı örnek var.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1. örnekte iki tarih arasındaki iş gününü hesaplayınız.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2. örnekte AdSabit sayfasındaki TATİLLER tanımlamasını kullanarak iş gününü hesaplayınız.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3. örnekte tabloda yer alan tatil aralıklarını kullanarak iş gününü hesaplayınız.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r-TR" sz="1100" b="0" i="0" u="none" strike="noStrike" kern="0" cap="none" spc="0" normalizeH="0" baseline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12</xdr:col>
      <xdr:colOff>441961</xdr:colOff>
      <xdr:row>0</xdr:row>
      <xdr:rowOff>22861</xdr:rowOff>
    </xdr:from>
    <xdr:to>
      <xdr:col>12</xdr:col>
      <xdr:colOff>800100</xdr:colOff>
      <xdr:row>1</xdr:row>
      <xdr:rowOff>66155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3836" y="22861"/>
          <a:ext cx="358139" cy="35761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568537</xdr:colOff>
      <xdr:row>0</xdr:row>
      <xdr:rowOff>1</xdr:rowOff>
    </xdr:from>
    <xdr:to>
      <xdr:col>23</xdr:col>
      <xdr:colOff>115359</xdr:colOff>
      <xdr:row>14</xdr:row>
      <xdr:rowOff>99060</xdr:rowOff>
    </xdr:to>
    <xdr:grpSp>
      <xdr:nvGrpSpPr>
        <xdr:cNvPr id="2" name="Sayı ekleme yönergesi">
          <a:extLst>
            <a:ext uri="{FF2B5EF4-FFF2-40B4-BE49-F238E27FC236}">
              <a16:creationId xmlns:a16="http://schemas.microsoft.com/office/drawing/2014/main" id="{6A0EC01A-7B98-4483-A182-0263FDEAEC51}"/>
            </a:ext>
          </a:extLst>
        </xdr:cNvPr>
        <xdr:cNvGrpSpPr/>
      </xdr:nvGrpSpPr>
      <xdr:grpSpPr>
        <a:xfrm>
          <a:off x="8620337" y="1"/>
          <a:ext cx="5786755" cy="4552526"/>
          <a:chOff x="0" y="-2"/>
          <a:chExt cx="5695950" cy="5012581"/>
        </a:xfrm>
      </xdr:grpSpPr>
      <xdr:sp macro="" textlink="">
        <xdr:nvSpPr>
          <xdr:cNvPr id="3" name="Arka plan" descr="Arka plan">
            <a:extLst>
              <a:ext uri="{FF2B5EF4-FFF2-40B4-BE49-F238E27FC236}">
                <a16:creationId xmlns:a16="http://schemas.microsoft.com/office/drawing/2014/main" id="{2147F87B-DB9B-4472-AAD1-ABC163A3B03F}"/>
              </a:ext>
            </a:extLst>
          </xdr:cNvPr>
          <xdr:cNvSpPr/>
        </xdr:nvSpPr>
        <xdr:spPr>
          <a:xfrm>
            <a:off x="0" y="-2"/>
            <a:ext cx="5695950" cy="5012581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/>
          </a:p>
        </xdr:txBody>
      </xdr:sp>
      <xdr:sp macro="" textlink="">
        <xdr:nvSpPr>
          <xdr:cNvPr id="4" name="Adım" descr="Temel bilgiler: Excel’le matematik işlemleri yapma&#10;">
            <a:extLst>
              <a:ext uri="{FF2B5EF4-FFF2-40B4-BE49-F238E27FC236}">
                <a16:creationId xmlns:a16="http://schemas.microsoft.com/office/drawing/2014/main" id="{527A2F1F-8B85-44FB-84D2-005AA1509431}"/>
              </a:ext>
            </a:extLst>
          </xdr:cNvPr>
          <xdr:cNvSpPr txBox="1"/>
        </xdr:nvSpPr>
        <xdr:spPr>
          <a:xfrm>
            <a:off x="184433" y="118698"/>
            <a:ext cx="5216551" cy="3281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r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Tamişgünü</a:t>
            </a:r>
          </a:p>
        </xdr:txBody>
      </xdr:sp>
      <xdr:cxnSp macro="">
        <xdr:nvCxnSpPr>
          <xdr:cNvPr id="5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12957" y="570103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27868" y="4870568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14</xdr:col>
      <xdr:colOff>106680</xdr:colOff>
      <xdr:row>2</xdr:row>
      <xdr:rowOff>276225</xdr:rowOff>
    </xdr:from>
    <xdr:to>
      <xdr:col>22</xdr:col>
      <xdr:colOff>574729</xdr:colOff>
      <xdr:row>11</xdr:row>
      <xdr:rowOff>114300</xdr:rowOff>
    </xdr:to>
    <xdr:sp macro="" textlink="">
      <xdr:nvSpPr>
        <xdr:cNvPr id="7" name="mtn_Adım" descr="Excel’de yerleşik işlevlerin hiçbirini kullanmadan Toplama, Çıkarma, Çarpma ve Bölme yapabilirsiniz. İşleçleri kullanmanız yeterlidir: +, -, *, /. Tüm formüller eşittir (=) işaretiyle başlar.">
          <a:extLst>
            <a:ext uri="{FF2B5EF4-FFF2-40B4-BE49-F238E27FC236}">
              <a16:creationId xmlns:a16="http://schemas.microsoft.com/office/drawing/2014/main" id="{8742DC30-0FF1-4950-98D1-1D4D2D7B33ED}"/>
            </a:ext>
          </a:extLst>
        </xdr:cNvPr>
        <xdr:cNvSpPr txBox="1"/>
      </xdr:nvSpPr>
      <xdr:spPr>
        <a:xfrm>
          <a:off x="8564880" y="904875"/>
          <a:ext cx="5307807" cy="2733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Sol tarafta bir işletmeye ait yapılan proje isimleri ve projenin başlangıç ile tahmini bitiş süreleri yer almaktadır. Tabloyu kullanarak yapılacak işlere ait proje sürelerini hesaplayınız.</a:t>
          </a: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Önceki sayfalarda ADSABİT sayfasında Tatiller yer almaktaydı.</a:t>
          </a: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Tatiller tanımlaması yapmadıysanız buradan tatilleri seçerek AD KUTUSUNA TATİLLER yazarak tanımlamayı yapınız.</a:t>
          </a: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Formülünüzde artık TATİLLER yazdığınızda, tatil bilgileri farklı bir sayfadan gelecek.</a:t>
          </a:r>
        </a:p>
      </xdr:txBody>
    </xdr:sp>
    <xdr:clientData/>
  </xdr:twoCellAnchor>
  <xdr:twoCellAnchor editAs="oneCell">
    <xdr:from>
      <xdr:col>12</xdr:col>
      <xdr:colOff>441961</xdr:colOff>
      <xdr:row>0</xdr:row>
      <xdr:rowOff>22861</xdr:rowOff>
    </xdr:from>
    <xdr:to>
      <xdr:col>12</xdr:col>
      <xdr:colOff>800100</xdr:colOff>
      <xdr:row>1</xdr:row>
      <xdr:rowOff>66155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8086" y="22861"/>
          <a:ext cx="358139" cy="35761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9" name="AutoShape 1" descr="http://buroyonetimi.com.tr/images/logo.png"/>
        <xdr:cNvSpPr>
          <a:spLocks noChangeAspect="1" noChangeArrowheads="1"/>
        </xdr:cNvSpPr>
      </xdr:nvSpPr>
      <xdr:spPr bwMode="auto">
        <a:xfrm>
          <a:off x="7096125" y="100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304800</xdr:colOff>
      <xdr:row>6</xdr:row>
      <xdr:rowOff>304800</xdr:rowOff>
    </xdr:to>
    <xdr:sp macro="" textlink="">
      <xdr:nvSpPr>
        <xdr:cNvPr id="10" name="AutoShape 2" descr="http://buroyonetimi.com.tr/images/logo.png"/>
        <xdr:cNvSpPr>
          <a:spLocks noChangeAspect="1" noChangeArrowheads="1"/>
        </xdr:cNvSpPr>
      </xdr:nvSpPr>
      <xdr:spPr bwMode="auto">
        <a:xfrm>
          <a:off x="7096125" y="195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359836</xdr:colOff>
      <xdr:row>0</xdr:row>
      <xdr:rowOff>44451</xdr:rowOff>
    </xdr:from>
    <xdr:to>
      <xdr:col>22</xdr:col>
      <xdr:colOff>533191</xdr:colOff>
      <xdr:row>16</xdr:row>
      <xdr:rowOff>279400</xdr:rowOff>
    </xdr:to>
    <xdr:grpSp>
      <xdr:nvGrpSpPr>
        <xdr:cNvPr id="2" name="Sayı ekleme yönergesi">
          <a:extLst>
            <a:ext uri="{FF2B5EF4-FFF2-40B4-BE49-F238E27FC236}">
              <a16:creationId xmlns:a16="http://schemas.microsoft.com/office/drawing/2014/main" id="{6A0EC01A-7B98-4483-A182-0263FDEAEC51}"/>
            </a:ext>
          </a:extLst>
        </xdr:cNvPr>
        <xdr:cNvGrpSpPr/>
      </xdr:nvGrpSpPr>
      <xdr:grpSpPr>
        <a:xfrm>
          <a:off x="9156703" y="44451"/>
          <a:ext cx="5786755" cy="5018616"/>
          <a:chOff x="0" y="-2"/>
          <a:chExt cx="5695950" cy="5012581"/>
        </a:xfrm>
      </xdr:grpSpPr>
      <xdr:sp macro="" textlink="">
        <xdr:nvSpPr>
          <xdr:cNvPr id="3" name="Arka plan" descr="Arka plan">
            <a:extLst>
              <a:ext uri="{FF2B5EF4-FFF2-40B4-BE49-F238E27FC236}">
                <a16:creationId xmlns:a16="http://schemas.microsoft.com/office/drawing/2014/main" id="{2147F87B-DB9B-4472-AAD1-ABC163A3B03F}"/>
              </a:ext>
            </a:extLst>
          </xdr:cNvPr>
          <xdr:cNvSpPr/>
        </xdr:nvSpPr>
        <xdr:spPr>
          <a:xfrm>
            <a:off x="0" y="-2"/>
            <a:ext cx="5695950" cy="5012581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/>
          </a:p>
        </xdr:txBody>
      </xdr:sp>
      <xdr:sp macro="" textlink="">
        <xdr:nvSpPr>
          <xdr:cNvPr id="4" name="Adım" descr="Temel bilgiler: Excel’le matematik işlemleri yapma&#10;">
            <a:extLst>
              <a:ext uri="{FF2B5EF4-FFF2-40B4-BE49-F238E27FC236}">
                <a16:creationId xmlns:a16="http://schemas.microsoft.com/office/drawing/2014/main" id="{527A2F1F-8B85-44FB-84D2-005AA1509431}"/>
              </a:ext>
            </a:extLst>
          </xdr:cNvPr>
          <xdr:cNvSpPr txBox="1"/>
        </xdr:nvSpPr>
        <xdr:spPr>
          <a:xfrm>
            <a:off x="184433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ETarihli-1. Yöntem</a:t>
            </a:r>
            <a:endParaRPr kumimoji="0" lang="en-US" sz="2200" b="1" i="1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endParaRPr>
          </a:p>
        </xdr:txBody>
      </xdr:sp>
      <xdr:cxnSp macro="">
        <xdr:nvCxnSpPr>
          <xdr:cNvPr id="5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12957" y="663171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27868" y="4870568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13</xdr:col>
      <xdr:colOff>476041</xdr:colOff>
      <xdr:row>2</xdr:row>
      <xdr:rowOff>76720</xdr:rowOff>
    </xdr:from>
    <xdr:to>
      <xdr:col>22</xdr:col>
      <xdr:colOff>287923</xdr:colOff>
      <xdr:row>16</xdr:row>
      <xdr:rowOff>135466</xdr:rowOff>
    </xdr:to>
    <xdr:sp macro="" textlink="">
      <xdr:nvSpPr>
        <xdr:cNvPr id="7" name="mtn_Adım" descr="Excel’de yerleşik işlevlerin hiçbirini kullanmadan Toplama, Çıkarma, Çarpma ve Bölme yapabilirsiniz. İşleçleri kullanmanız yeterlidir: +, -, *, /. Tüm formüller eşittir (=) işaretiyle başlar.">
          <a:extLst>
            <a:ext uri="{FF2B5EF4-FFF2-40B4-BE49-F238E27FC236}">
              <a16:creationId xmlns:a16="http://schemas.microsoft.com/office/drawing/2014/main" id="{8742DC30-0FF1-4950-98D1-1D4D2D7B33ED}"/>
            </a:ext>
          </a:extLst>
        </xdr:cNvPr>
        <xdr:cNvSpPr txBox="1"/>
      </xdr:nvSpPr>
      <xdr:spPr>
        <a:xfrm>
          <a:off x="9272908" y="703253"/>
          <a:ext cx="5425282" cy="4215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İki tarih arasında geçen zamanı; yıl, ay ve gün sayısını ayrı ayrı toplar.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=ETARİHLİ(</a:t>
          </a:r>
          <a:r>
            <a:rPr kumimoji="0" lang="tr-TR" sz="1100" b="1" i="0" u="none" strike="noStrike" kern="0" cap="none" spc="0" normalizeH="0" baseline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başlangıç_tarihi,</a:t>
          </a:r>
          <a:r>
            <a:rPr kumimoji="0" lang="tr-TR" sz="1100" b="1" i="0" u="none" strike="noStrike" kern="0" cap="none" spc="0" normalizeH="0" baseline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bitiş_tarihi,</a:t>
          </a:r>
          <a:r>
            <a:rPr kumimoji="0" lang="tr-TR" sz="11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birim</a:t>
          </a: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başlangıç_tarihi	İlk gün, başlangıç vb. tarih girilir.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bitiş_tarihi		İşlemin biteceği tarih girilir.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birim		y, m ve d seçeneklerinden birisi yazılır.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	Yıl saydırmak için "y"	year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	Ay saydırmak için "m"	month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	Gün saydırmak için "d"	day</a:t>
          </a:r>
          <a:endParaRPr kumimoji="0" lang="tr-TR" sz="1100" b="1" i="0" u="none" strike="noStrike" kern="0" cap="none" spc="0" normalizeH="0" baseline="0" noProof="0">
            <a:ln>
              <a:noFill/>
            </a:ln>
            <a:solidFill>
              <a:srgbClr val="F79646">
                <a:lumMod val="75000"/>
              </a:srgb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Sol tarafta 3 ayrı örnek var.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Doğum tarihlerinizi girerek,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1. örnekte geçen gün sayısı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2. örnekte geçen ay sayısı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3. örnekte geçen yıl sayısını bulunuz.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r-TR" sz="1100" b="0" i="0" u="none" strike="noStrike" kern="0" cap="none" spc="0" normalizeH="0" baseline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12</xdr:col>
      <xdr:colOff>441961</xdr:colOff>
      <xdr:row>0</xdr:row>
      <xdr:rowOff>22861</xdr:rowOff>
    </xdr:from>
    <xdr:to>
      <xdr:col>12</xdr:col>
      <xdr:colOff>800100</xdr:colOff>
      <xdr:row>1</xdr:row>
      <xdr:rowOff>66155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6241" y="22861"/>
          <a:ext cx="358139" cy="35571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402166</xdr:colOff>
      <xdr:row>0</xdr:row>
      <xdr:rowOff>44451</xdr:rowOff>
    </xdr:from>
    <xdr:to>
      <xdr:col>22</xdr:col>
      <xdr:colOff>575521</xdr:colOff>
      <xdr:row>24</xdr:row>
      <xdr:rowOff>169334</xdr:rowOff>
    </xdr:to>
    <xdr:grpSp>
      <xdr:nvGrpSpPr>
        <xdr:cNvPr id="2" name="Sayı ekleme yönergesi">
          <a:extLst>
            <a:ext uri="{FF2B5EF4-FFF2-40B4-BE49-F238E27FC236}">
              <a16:creationId xmlns:a16="http://schemas.microsoft.com/office/drawing/2014/main" id="{6A0EC01A-7B98-4483-A182-0263FDEAEC51}"/>
            </a:ext>
          </a:extLst>
        </xdr:cNvPr>
        <xdr:cNvGrpSpPr/>
      </xdr:nvGrpSpPr>
      <xdr:grpSpPr>
        <a:xfrm>
          <a:off x="9199033" y="44451"/>
          <a:ext cx="5786755" cy="6517216"/>
          <a:chOff x="0" y="-2"/>
          <a:chExt cx="5695950" cy="5012581"/>
        </a:xfrm>
      </xdr:grpSpPr>
      <xdr:sp macro="" textlink="">
        <xdr:nvSpPr>
          <xdr:cNvPr id="3" name="Arka plan" descr="Arka plan">
            <a:extLst>
              <a:ext uri="{FF2B5EF4-FFF2-40B4-BE49-F238E27FC236}">
                <a16:creationId xmlns:a16="http://schemas.microsoft.com/office/drawing/2014/main" id="{2147F87B-DB9B-4472-AAD1-ABC163A3B03F}"/>
              </a:ext>
            </a:extLst>
          </xdr:cNvPr>
          <xdr:cNvSpPr/>
        </xdr:nvSpPr>
        <xdr:spPr>
          <a:xfrm>
            <a:off x="0" y="-2"/>
            <a:ext cx="5695950" cy="5012581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/>
          </a:p>
        </xdr:txBody>
      </xdr:sp>
      <xdr:sp macro="" textlink="">
        <xdr:nvSpPr>
          <xdr:cNvPr id="4" name="Adım" descr="Temel bilgiler: Excel’le matematik işlemleri yapma&#10;">
            <a:extLst>
              <a:ext uri="{FF2B5EF4-FFF2-40B4-BE49-F238E27FC236}">
                <a16:creationId xmlns:a16="http://schemas.microsoft.com/office/drawing/2014/main" id="{527A2F1F-8B85-44FB-84D2-005AA1509431}"/>
              </a:ext>
            </a:extLst>
          </xdr:cNvPr>
          <xdr:cNvSpPr txBox="1"/>
        </xdr:nvSpPr>
        <xdr:spPr>
          <a:xfrm>
            <a:off x="184433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ETarihli-2. Yöntem</a:t>
            </a:r>
            <a:endParaRPr kumimoji="0" lang="en-US" sz="2200" b="1" i="1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endParaRPr>
          </a:p>
        </xdr:txBody>
      </xdr:sp>
      <xdr:cxnSp macro="">
        <xdr:nvCxnSpPr>
          <xdr:cNvPr id="5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12957" y="663171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27868" y="4870568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13</xdr:col>
      <xdr:colOff>518371</xdr:colOff>
      <xdr:row>2</xdr:row>
      <xdr:rowOff>279399</xdr:rowOff>
    </xdr:from>
    <xdr:to>
      <xdr:col>22</xdr:col>
      <xdr:colOff>330253</xdr:colOff>
      <xdr:row>24</xdr:row>
      <xdr:rowOff>110066</xdr:rowOff>
    </xdr:to>
    <xdr:sp macro="" textlink="">
      <xdr:nvSpPr>
        <xdr:cNvPr id="7" name="mtn_Adım" descr="Excel’de yerleşik işlevlerin hiçbirini kullanmadan Toplama, Çıkarma, Çarpma ve Bölme yapabilirsiniz. İşleçleri kullanmanız yeterlidir: +, -, *, /. Tüm formüller eşittir (=) işaretiyle başlar.">
          <a:extLst>
            <a:ext uri="{FF2B5EF4-FFF2-40B4-BE49-F238E27FC236}">
              <a16:creationId xmlns:a16="http://schemas.microsoft.com/office/drawing/2014/main" id="{8742DC30-0FF1-4950-98D1-1D4D2D7B33ED}"/>
            </a:ext>
          </a:extLst>
        </xdr:cNvPr>
        <xdr:cNvSpPr txBox="1"/>
      </xdr:nvSpPr>
      <xdr:spPr>
        <a:xfrm>
          <a:off x="9315238" y="905932"/>
          <a:ext cx="5425282" cy="5596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İki tarih arasında bitime kalan ay ve gün sayısını ayrı ayrı bulur. Yıl hesaplanmaz.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=ETARİHLİ(</a:t>
          </a:r>
          <a:r>
            <a:rPr kumimoji="0" lang="tr-TR" sz="1100" b="1" i="0" u="none" strike="noStrike" kern="0" cap="none" spc="0" normalizeH="0" baseline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başlangıç_tarihi,</a:t>
          </a:r>
          <a:r>
            <a:rPr kumimoji="0" lang="tr-TR" sz="1100" b="1" i="0" u="none" strike="noStrike" kern="0" cap="none" spc="0" normalizeH="0" baseline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bitiş_tarihi,</a:t>
          </a:r>
          <a:r>
            <a:rPr kumimoji="0" lang="tr-TR" sz="11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birim</a:t>
          </a: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başlangıç_tarihi	İlk gün, başlangıç vb. tarih girilir.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bitiş_tarihi		İşlemin biteceği tarih girilir.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birim		md, ym ve yd seçeneklerinden birisi yazılır.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	md : yıl ve ayları hesaba katmadan başlangıç ile bitiş arasındaki gün farkı verir.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schemeClr val="accent5">
                  <a:lumMod val="7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16.11.2000 ile 18.12.2024 tarihi için sonuç 2 gün çıkacak.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schemeClr val="accent5">
                  <a:lumMod val="7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10.10.2005 ile 18.12.2024 tarihi için sonuç 8 gün çıkacak.</a:t>
          </a:r>
          <a:endParaRPr kumimoji="0" lang="tr-TR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	ym:  yıl ve günleri hesaba katmadan başlangıç ile bitiş arasındaki ay farkını verir.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schemeClr val="accent5">
                  <a:lumMod val="7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16.11.2000 ile 18.12.2024 tarihi için sonuç 1 ay çıkacak.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schemeClr val="accent5">
                  <a:lumMod val="7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10.10.2005 ile 18.12.2024 tarihi için sonuç 2 ay çıkacak.</a:t>
          </a:r>
          <a:endParaRPr kumimoji="0" lang="tr-TR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	yd: yılı hesaba katmadan ayları da gün bazında hesaplayarak toplam gün farkını verir.</a:t>
          </a:r>
          <a:endParaRPr kumimoji="0" lang="tr-TR" sz="1100" b="1" i="0" u="none" strike="noStrike" kern="0" cap="none" spc="0" normalizeH="0" baseline="0" noProof="0">
            <a:ln>
              <a:noFill/>
            </a:ln>
            <a:solidFill>
              <a:srgbClr val="F79646">
                <a:lumMod val="75000"/>
              </a:srgb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schemeClr val="accent5">
                  <a:lumMod val="7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16.11.2000 ile 18.12.2024 tarihi için aralarında 1 ay 2 gün var. Sonuç: 32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schemeClr val="accent5">
                  <a:lumMod val="7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10.10.2005 ile 18.12.2024 tarihi için sonuç 2 ay ve 8 gün var. Sonuç: 69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Not: Ekim 31 çektiği için sonuç 31+30+8=69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Sol tarafta 3 ayrı örnek var.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Doğum tarihlerinizi girerek,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1. örnekte geçen gün sayısı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2. örnekte geçen ay sayısı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3. örnekte geçen toplam gün sayısını bulunuz.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r-TR" sz="1100" b="0" i="0" u="none" strike="noStrike" kern="0" cap="none" spc="0" normalizeH="0" baseline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12</xdr:col>
      <xdr:colOff>441961</xdr:colOff>
      <xdr:row>0</xdr:row>
      <xdr:rowOff>22861</xdr:rowOff>
    </xdr:from>
    <xdr:to>
      <xdr:col>12</xdr:col>
      <xdr:colOff>800100</xdr:colOff>
      <xdr:row>1</xdr:row>
      <xdr:rowOff>66155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6241" y="22861"/>
          <a:ext cx="358139" cy="35571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393700</xdr:colOff>
      <xdr:row>0</xdr:row>
      <xdr:rowOff>44451</xdr:rowOff>
    </xdr:from>
    <xdr:to>
      <xdr:col>24</xdr:col>
      <xdr:colOff>262467</xdr:colOff>
      <xdr:row>14</xdr:row>
      <xdr:rowOff>42333</xdr:rowOff>
    </xdr:to>
    <xdr:grpSp>
      <xdr:nvGrpSpPr>
        <xdr:cNvPr id="2" name="Sayı ekleme yönergesi">
          <a:extLst>
            <a:ext uri="{FF2B5EF4-FFF2-40B4-BE49-F238E27FC236}">
              <a16:creationId xmlns:a16="http://schemas.microsoft.com/office/drawing/2014/main" id="{6A0EC01A-7B98-4483-A182-0263FDEAEC51}"/>
            </a:ext>
          </a:extLst>
        </xdr:cNvPr>
        <xdr:cNvGrpSpPr/>
      </xdr:nvGrpSpPr>
      <xdr:grpSpPr>
        <a:xfrm>
          <a:off x="8682567" y="44451"/>
          <a:ext cx="6735233" cy="4171949"/>
          <a:chOff x="0" y="-2"/>
          <a:chExt cx="5695950" cy="5012581"/>
        </a:xfrm>
      </xdr:grpSpPr>
      <xdr:sp macro="" textlink="">
        <xdr:nvSpPr>
          <xdr:cNvPr id="3" name="Arka plan" descr="Arka plan">
            <a:extLst>
              <a:ext uri="{FF2B5EF4-FFF2-40B4-BE49-F238E27FC236}">
                <a16:creationId xmlns:a16="http://schemas.microsoft.com/office/drawing/2014/main" id="{2147F87B-DB9B-4472-AAD1-ABC163A3B03F}"/>
              </a:ext>
            </a:extLst>
          </xdr:cNvPr>
          <xdr:cNvSpPr/>
        </xdr:nvSpPr>
        <xdr:spPr>
          <a:xfrm>
            <a:off x="0" y="-2"/>
            <a:ext cx="5695950" cy="5012581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/>
          </a:p>
        </xdr:txBody>
      </xdr:sp>
      <xdr:sp macro="" textlink="">
        <xdr:nvSpPr>
          <xdr:cNvPr id="4" name="Adım" descr="Temel bilgiler: Excel’le matematik işlemleri yapma&#10;">
            <a:extLst>
              <a:ext uri="{FF2B5EF4-FFF2-40B4-BE49-F238E27FC236}">
                <a16:creationId xmlns:a16="http://schemas.microsoft.com/office/drawing/2014/main" id="{527A2F1F-8B85-44FB-84D2-005AA1509431}"/>
              </a:ext>
            </a:extLst>
          </xdr:cNvPr>
          <xdr:cNvSpPr txBox="1"/>
        </xdr:nvSpPr>
        <xdr:spPr>
          <a:xfrm>
            <a:off x="184433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ETarihli Örnek</a:t>
            </a:r>
            <a:endParaRPr kumimoji="0" lang="en-US" sz="2200" b="1" i="1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endParaRPr>
          </a:p>
        </xdr:txBody>
      </xdr:sp>
      <xdr:cxnSp macro="">
        <xdr:nvCxnSpPr>
          <xdr:cNvPr id="5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12957" y="663171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27868" y="4870568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13</xdr:col>
      <xdr:colOff>509905</xdr:colOff>
      <xdr:row>2</xdr:row>
      <xdr:rowOff>279399</xdr:rowOff>
    </xdr:from>
    <xdr:to>
      <xdr:col>24</xdr:col>
      <xdr:colOff>237067</xdr:colOff>
      <xdr:row>14</xdr:row>
      <xdr:rowOff>33866</xdr:rowOff>
    </xdr:to>
    <xdr:sp macro="" textlink="">
      <xdr:nvSpPr>
        <xdr:cNvPr id="7" name="mtn_Adım" descr="Excel’de yerleşik işlevlerin hiçbirini kullanmadan Toplama, Çıkarma, Çarpma ve Bölme yapabilirsiniz. İşleçleri kullanmanız yeterlidir: +, -, *, /. Tüm formüller eşittir (=) işaretiyle başlar.">
          <a:extLst>
            <a:ext uri="{FF2B5EF4-FFF2-40B4-BE49-F238E27FC236}">
              <a16:creationId xmlns:a16="http://schemas.microsoft.com/office/drawing/2014/main" id="{8742DC30-0FF1-4950-98D1-1D4D2D7B33ED}"/>
            </a:ext>
          </a:extLst>
        </xdr:cNvPr>
        <xdr:cNvSpPr txBox="1"/>
      </xdr:nvSpPr>
      <xdr:spPr>
        <a:xfrm>
          <a:off x="8798772" y="905932"/>
          <a:ext cx="6593628" cy="3302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İki tarih arasında geçen süreyi yıl, ay ve cinsinden birlikte hesaplamak için etarihli formülünde her iki yöntemi birlikte kullanmak gerekir.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r-TR" sz="1100" b="0" i="0" u="none" strike="noStrike" kern="0" cap="none" spc="0" normalizeH="0" baseline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Örnek: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r-TR" sz="1100" b="0" i="0" u="none" strike="noStrike" kern="0" cap="none" spc="0" normalizeH="0" baseline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A4 hücresinde 20.10.2000	B4 hücresinde 18.12.2023 tarihleri var.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ETARİHLİ(A4;B4;"y")&amp;" Yıl"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Sonuç 23 Yıl çıkar.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ETARİHLİ(A8;B8;"y")&amp;" Yıl "&amp;ETARİHLİ(A8;B8;"ym")&amp;" Ay"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Sonuç 23 Yıl 1 Ay çıkar.</a:t>
          </a:r>
        </a:p>
        <a:p>
          <a:pPr marL="0" indent="0" algn="l" defTabSz="914400" rtl="0" eaLnBrk="1" latinLnBrk="0" hangingPunct="1"/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ETARİHLİ(A12;B12;"y")&amp;" Yıl "&amp;ETARİHLİ(A12;B12;"ym")&amp;" Ay "&amp;ETARİHLİ(A12;B12;"md")&amp;" Gün"  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Sonuç 23 Yıl 1 Ay 28 Gün çıkar.</a:t>
          </a:r>
        </a:p>
        <a:p>
          <a:pPr marL="0" indent="0" algn="l" defTabSz="914400" rtl="0" eaLnBrk="1" latinLnBrk="0" hangingPunct="1"/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Doğum gününüzü yazarak bugüne kadar geçen yıl, ay ve günü hesaplayınız.</a:t>
          </a:r>
        </a:p>
      </xdr:txBody>
    </xdr:sp>
    <xdr:clientData/>
  </xdr:twoCellAnchor>
  <xdr:twoCellAnchor editAs="oneCell">
    <xdr:from>
      <xdr:col>12</xdr:col>
      <xdr:colOff>441961</xdr:colOff>
      <xdr:row>0</xdr:row>
      <xdr:rowOff>22861</xdr:rowOff>
    </xdr:from>
    <xdr:to>
      <xdr:col>12</xdr:col>
      <xdr:colOff>800100</xdr:colOff>
      <xdr:row>1</xdr:row>
      <xdr:rowOff>66155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6241" y="22861"/>
          <a:ext cx="358139" cy="35571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129541</xdr:colOff>
      <xdr:row>0</xdr:row>
      <xdr:rowOff>60961</xdr:rowOff>
    </xdr:from>
    <xdr:to>
      <xdr:col>13</xdr:col>
      <xdr:colOff>487680</xdr:colOff>
      <xdr:row>1</xdr:row>
      <xdr:rowOff>53340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7581" y="60961"/>
          <a:ext cx="358139" cy="304799"/>
        </a:xfrm>
        <a:prstGeom prst="rect">
          <a:avLst/>
        </a:prstGeom>
      </xdr:spPr>
    </xdr:pic>
    <xdr:clientData/>
  </xdr:twoCellAnchor>
  <xdr:twoCellAnchor editAs="absolute">
    <xdr:from>
      <xdr:col>15</xdr:col>
      <xdr:colOff>403860</xdr:colOff>
      <xdr:row>0</xdr:row>
      <xdr:rowOff>0</xdr:rowOff>
    </xdr:from>
    <xdr:to>
      <xdr:col>24</xdr:col>
      <xdr:colOff>586740</xdr:colOff>
      <xdr:row>15</xdr:row>
      <xdr:rowOff>99060</xdr:rowOff>
    </xdr:to>
    <xdr:grpSp>
      <xdr:nvGrpSpPr>
        <xdr:cNvPr id="9" name="Sayı ekleme yönergesi">
          <a:extLst>
            <a:ext uri="{FF2B5EF4-FFF2-40B4-BE49-F238E27FC236}">
              <a16:creationId xmlns:a16="http://schemas.microsoft.com/office/drawing/2014/main" id="{6A0EC01A-7B98-4483-A182-0263FDEAEC51}"/>
            </a:ext>
          </a:extLst>
        </xdr:cNvPr>
        <xdr:cNvGrpSpPr/>
      </xdr:nvGrpSpPr>
      <xdr:grpSpPr>
        <a:xfrm>
          <a:off x="8623935" y="0"/>
          <a:ext cx="5669280" cy="4813935"/>
          <a:chOff x="0" y="-2"/>
          <a:chExt cx="5695950" cy="5012581"/>
        </a:xfrm>
      </xdr:grpSpPr>
      <xdr:sp macro="" textlink="">
        <xdr:nvSpPr>
          <xdr:cNvPr id="10" name="Arka plan" descr="Arka plan">
            <a:extLst>
              <a:ext uri="{FF2B5EF4-FFF2-40B4-BE49-F238E27FC236}">
                <a16:creationId xmlns:a16="http://schemas.microsoft.com/office/drawing/2014/main" id="{2147F87B-DB9B-4472-AAD1-ABC163A3B03F}"/>
              </a:ext>
            </a:extLst>
          </xdr:cNvPr>
          <xdr:cNvSpPr/>
        </xdr:nvSpPr>
        <xdr:spPr>
          <a:xfrm>
            <a:off x="0" y="-2"/>
            <a:ext cx="5695950" cy="5012581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/>
          </a:p>
        </xdr:txBody>
      </xdr:sp>
      <xdr:sp macro="" textlink="">
        <xdr:nvSpPr>
          <xdr:cNvPr id="11" name="Adım" descr="Temel bilgiler: Excel’le matematik işlemleri yapma&#10;">
            <a:extLst>
              <a:ext uri="{FF2B5EF4-FFF2-40B4-BE49-F238E27FC236}">
                <a16:creationId xmlns:a16="http://schemas.microsoft.com/office/drawing/2014/main" id="{527A2F1F-8B85-44FB-84D2-005AA1509431}"/>
              </a:ext>
            </a:extLst>
          </xdr:cNvPr>
          <xdr:cNvSpPr txBox="1"/>
        </xdr:nvSpPr>
        <xdr:spPr>
          <a:xfrm>
            <a:off x="184433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r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ÇokeğerMak - ÇokeğerMin</a:t>
            </a:r>
            <a:endParaRPr kumimoji="0" lang="en-US" sz="2200" b="1" i="1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endParaRPr>
          </a:p>
        </xdr:txBody>
      </xdr:sp>
      <xdr:cxnSp macro="">
        <xdr:nvCxnSpPr>
          <xdr:cNvPr id="12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12957" y="570103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27868" y="4870568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15</xdr:col>
      <xdr:colOff>592455</xdr:colOff>
      <xdr:row>2</xdr:row>
      <xdr:rowOff>76721</xdr:rowOff>
    </xdr:from>
    <xdr:to>
      <xdr:col>24</xdr:col>
      <xdr:colOff>404337</xdr:colOff>
      <xdr:row>14</xdr:row>
      <xdr:rowOff>189918</xdr:rowOff>
    </xdr:to>
    <xdr:sp macro="" textlink="">
      <xdr:nvSpPr>
        <xdr:cNvPr id="14" name="mtn_Adım" descr="Excel’de yerleşik işlevlerin hiçbirini kullanmadan Toplama, Çıkarma, Çarpma ve Bölme yapabilirsiniz. İşleçleri kullanmanız yeterlidir: +, -, *, /. Tüm formüller eşittir (=) işaretiyle başlar.">
          <a:extLst>
            <a:ext uri="{FF2B5EF4-FFF2-40B4-BE49-F238E27FC236}">
              <a16:creationId xmlns:a16="http://schemas.microsoft.com/office/drawing/2014/main" id="{8742DC30-0FF1-4950-98D1-1D4D2D7B33ED}"/>
            </a:ext>
          </a:extLst>
        </xdr:cNvPr>
        <xdr:cNvSpPr txBox="1"/>
      </xdr:nvSpPr>
      <xdr:spPr>
        <a:xfrm>
          <a:off x="9020175" y="701561"/>
          <a:ext cx="5435442" cy="3862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=mak( hücre  ; hücre  )	seçili hücreler arasında en büyük değeri bulur.</a:t>
          </a: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=min(  hücre  :  hücre ) 	seçili hücreler arasında en küçük değeri bulur.</a:t>
          </a: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Parantez içinde hücre haricinde klavyden de değer girilebilir.</a:t>
          </a: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=mak (hücre ; 8 )</a:t>
          </a: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=topla(j4:j8) sonucunda tüm ücretlerin toplamı alınır.</a:t>
          </a: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=mak(j4:j8) sonucunda ücretler arasından en büyük ücret bulunur.</a:t>
          </a: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Formüllerin çoğunda parantez içi yazımı aynıdır. Değişen tek şey fonksiyon adıdır.</a:t>
          </a:r>
        </a:p>
        <a:p>
          <a:pPr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Fonksiyon adlarını bildiğiniz taktirde birçok işlemi kolaylıkla yapabilirsiniz.</a:t>
          </a: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r-TR" sz="1100" b="0" i="0" u="none" strike="noStrike" kern="0" cap="none" spc="0" normalizeH="0" baseline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434341</xdr:colOff>
      <xdr:row>0</xdr:row>
      <xdr:rowOff>22861</xdr:rowOff>
    </xdr:from>
    <xdr:to>
      <xdr:col>12</xdr:col>
      <xdr:colOff>792480</xdr:colOff>
      <xdr:row>1</xdr:row>
      <xdr:rowOff>66155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421" y="22861"/>
          <a:ext cx="358139" cy="355714"/>
        </a:xfrm>
        <a:prstGeom prst="rect">
          <a:avLst/>
        </a:prstGeom>
      </xdr:spPr>
    </xdr:pic>
    <xdr:clientData/>
  </xdr:twoCellAnchor>
  <xdr:twoCellAnchor>
    <xdr:from>
      <xdr:col>14</xdr:col>
      <xdr:colOff>55245</xdr:colOff>
      <xdr:row>0</xdr:row>
      <xdr:rowOff>0</xdr:rowOff>
    </xdr:from>
    <xdr:to>
      <xdr:col>23</xdr:col>
      <xdr:colOff>306705</xdr:colOff>
      <xdr:row>19</xdr:row>
      <xdr:rowOff>203200</xdr:rowOff>
    </xdr:to>
    <xdr:grpSp>
      <xdr:nvGrpSpPr>
        <xdr:cNvPr id="3" name="Grup 2"/>
        <xdr:cNvGrpSpPr/>
      </xdr:nvGrpSpPr>
      <xdr:grpSpPr>
        <a:xfrm>
          <a:off x="8675370" y="0"/>
          <a:ext cx="5823585" cy="6280150"/>
          <a:chOff x="9138285" y="0"/>
          <a:chExt cx="5806440" cy="5577840"/>
        </a:xfrm>
      </xdr:grpSpPr>
      <xdr:grpSp>
        <xdr:nvGrpSpPr>
          <xdr:cNvPr id="4" name="Sayı ekleme yönergesi">
            <a:extLst>
              <a:ext uri="{FF2B5EF4-FFF2-40B4-BE49-F238E27FC236}">
                <a16:creationId xmlns:a16="http://schemas.microsoft.com/office/drawing/2014/main" id="{6A0EC01A-7B98-4483-A182-0263FDEAEC51}"/>
              </a:ext>
            </a:extLst>
          </xdr:cNvPr>
          <xdr:cNvGrpSpPr/>
        </xdr:nvGrpSpPr>
        <xdr:grpSpPr>
          <a:xfrm>
            <a:off x="9138285" y="0"/>
            <a:ext cx="5806440" cy="5577840"/>
            <a:chOff x="0" y="-2"/>
            <a:chExt cx="5695950" cy="5012581"/>
          </a:xfrm>
        </xdr:grpSpPr>
        <xdr:sp macro="" textlink="">
          <xdr:nvSpPr>
            <xdr:cNvPr id="6" name="Arka plan" descr="Arka plan">
              <a:extLst>
                <a:ext uri="{FF2B5EF4-FFF2-40B4-BE49-F238E27FC236}">
                  <a16:creationId xmlns:a16="http://schemas.microsoft.com/office/drawing/2014/main" id="{2147F87B-DB9B-4472-AAD1-ABC163A3B03F}"/>
                </a:ext>
              </a:extLst>
            </xdr:cNvPr>
            <xdr:cNvSpPr/>
          </xdr:nvSpPr>
          <xdr:spPr>
            <a:xfrm>
              <a:off x="0" y="-2"/>
              <a:ext cx="5695950" cy="5012581"/>
            </a:xfrm>
            <a:prstGeom prst="rect">
              <a:avLst/>
            </a:prstGeom>
            <a:solidFill>
              <a:srgbClr val="F5F5F5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en-US" sz="1100"/>
            </a:p>
          </xdr:txBody>
        </xdr:sp>
        <xdr:sp macro="" textlink="">
          <xdr:nvSpPr>
            <xdr:cNvPr id="7" name="Adım" descr="Temel bilgiler: Excel’le matematik işlemleri yapma&#10;">
              <a:extLst>
                <a:ext uri="{FF2B5EF4-FFF2-40B4-BE49-F238E27FC236}">
                  <a16:creationId xmlns:a16="http://schemas.microsoft.com/office/drawing/2014/main" id="{527A2F1F-8B85-44FB-84D2-005AA1509431}"/>
                </a:ext>
              </a:extLst>
            </xdr:cNvPr>
            <xdr:cNvSpPr txBox="1"/>
          </xdr:nvSpPr>
          <xdr:spPr>
            <a:xfrm>
              <a:off x="184433" y="118698"/>
              <a:ext cx="5216551" cy="4909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tr" sz="2200" b="0" i="0" u="none" strike="noStrike" kern="0" cap="none" spc="0" normalizeH="0" baseline="0">
                  <a:ln>
                    <a:noFill/>
                  </a:ln>
                  <a:solidFill>
                    <a:schemeClr val="bg2">
                      <a:lumMod val="25000"/>
                    </a:schemeClr>
                  </a:solidFill>
                  <a:effectLst/>
                  <a:uLnTx/>
                  <a:uFillTx/>
                  <a:latin typeface="Segoe UI Light" panose="020B0502040204020203" pitchFamily="34" charset="0"/>
                  <a:ea typeface="Segoe UI" pitchFamily="34" charset="0"/>
                  <a:cs typeface="Segoe UI Light" panose="020B0502040204020203" pitchFamily="34" charset="0"/>
                </a:rPr>
                <a:t>Ad Tanımlama</a:t>
              </a:r>
              <a:endParaRPr kumimoji="0" lang="en-US" sz="2200" b="1" i="1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endParaRPr>
            </a:p>
          </xdr:txBody>
        </xdr:sp>
        <xdr:cxnSp macro="">
          <xdr:nvCxnSpPr>
            <xdr:cNvPr id="8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12957" y="570103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27868" y="4870568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" name="mtn_Adım" descr="Excel’de yerleşik işlevlerin hiçbirini kullanmadan Toplama, Çıkarma, Çarpma ve Bölme yapabilirsiniz. İşleçleri kullanmanız yeterlidir: +, -, *, /. Tüm formüller eşittir (=) işaretiyle başlar.">
            <a:extLst>
              <a:ext uri="{FF2B5EF4-FFF2-40B4-BE49-F238E27FC236}">
                <a16:creationId xmlns:a16="http://schemas.microsoft.com/office/drawing/2014/main" id="{8742DC30-0FF1-4950-98D1-1D4D2D7B33ED}"/>
              </a:ext>
            </a:extLst>
          </xdr:cNvPr>
          <xdr:cNvSpPr txBox="1"/>
        </xdr:nvSpPr>
        <xdr:spPr>
          <a:xfrm>
            <a:off x="9326880" y="701561"/>
            <a:ext cx="5435442" cy="45486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Ad tanımlama sadece formül işlemlerinde kullanılmaz.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Açılır liste kutularına veri çekerek daha hızlı giriş yapmamızı sağlar.</a:t>
            </a: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Öncelikle Adsabit sayfasında şehir, alan, sınıf, ders ve tatil bilgileri bulunmaktadır.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Seçim işlemlerinde başlık seçmeden,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Şehirleri seçiniz ve ad kutusuna ŞEHİR yazınız.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Sınıfları seçiniz ve ad kutusuna SINIFLAR yazınız.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Dersleri seçiniz ve ad kutusuna DERSLER yazınız.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Tatilleri seçiniz ve ad kutusuna TATİLLER yazınız.</a:t>
            </a: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Veri&gt;Veri Doğrulama seçildi.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İzin verilen alandan LİSTE seçildi.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Kaynak kısmına =ALANLAR yazıldı.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Hücre kulpundan aşağı doğru sürüklenerek diğer hücrelere de aynı uygulandı.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Sınıf, Ders, Şehir tanımlarını da siz yapınız.</a:t>
            </a: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endParaRPr lang="tr-TR" sz="1100" b="1" i="0" u="none" strike="noStrike" kern="0" cap="none" spc="0" normalizeH="0" baseline="0">
              <a:ln>
                <a:noFill/>
              </a:ln>
              <a:solidFill>
                <a:schemeClr val="accent6">
                  <a:lumMod val="7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endParaRPr lang="tr-TR" sz="1100" b="1" i="0" u="none" strike="noStrike" kern="0" cap="none" spc="0" normalizeH="0" baseline="0">
              <a:ln>
                <a:noFill/>
              </a:ln>
              <a:solidFill>
                <a:schemeClr val="accent6">
                  <a:lumMod val="7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tr-TR" sz="1100" b="0" i="0" u="none" strike="noStrike" kern="0" cap="none" spc="0" normalizeH="0" baseline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</xdr:txBody>
      </xdr:sp>
    </xdr:grpSp>
    <xdr:clientData/>
  </xdr:twoCellAnchor>
  <xdr:twoCellAnchor editAs="oneCell">
    <xdr:from>
      <xdr:col>15</xdr:col>
      <xdr:colOff>471710</xdr:colOff>
      <xdr:row>11</xdr:row>
      <xdr:rowOff>117338</xdr:rowOff>
    </xdr:from>
    <xdr:to>
      <xdr:col>21</xdr:col>
      <xdr:colOff>286530</xdr:colOff>
      <xdr:row>18</xdr:row>
      <xdr:rowOff>287867</xdr:rowOff>
    </xdr:to>
    <xdr:pic>
      <xdr:nvPicPr>
        <xdr:cNvPr id="10" name="Resim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91910" y="3614071"/>
          <a:ext cx="3523220" cy="24819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</xdr:colOff>
      <xdr:row>0</xdr:row>
      <xdr:rowOff>15240</xdr:rowOff>
    </xdr:from>
    <xdr:to>
      <xdr:col>11</xdr:col>
      <xdr:colOff>266700</xdr:colOff>
      <xdr:row>18</xdr:row>
      <xdr:rowOff>182880</xdr:rowOff>
    </xdr:to>
    <xdr:grpSp>
      <xdr:nvGrpSpPr>
        <xdr:cNvPr id="4" name="Grup 3"/>
        <xdr:cNvGrpSpPr/>
      </xdr:nvGrpSpPr>
      <xdr:grpSpPr>
        <a:xfrm>
          <a:off x="7122160" y="15240"/>
          <a:ext cx="6598073" cy="4282440"/>
          <a:chOff x="6507480" y="0"/>
          <a:chExt cx="5806440" cy="4282440"/>
        </a:xfrm>
      </xdr:grpSpPr>
      <xdr:sp macro="" textlink="">
        <xdr:nvSpPr>
          <xdr:cNvPr id="2" name="Arka plan" descr="Arka plan">
            <a:extLst>
              <a:ext uri="{FF2B5EF4-FFF2-40B4-BE49-F238E27FC236}">
                <a16:creationId xmlns:a16="http://schemas.microsoft.com/office/drawing/2014/main" id="{2147F87B-DB9B-4472-AAD1-ABC163A3B03F}"/>
              </a:ext>
            </a:extLst>
          </xdr:cNvPr>
          <xdr:cNvSpPr/>
        </xdr:nvSpPr>
        <xdr:spPr>
          <a:xfrm>
            <a:off x="6507480" y="0"/>
            <a:ext cx="5806440" cy="4282440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/>
          </a:p>
        </xdr:txBody>
      </xdr:sp>
      <xdr:sp macro="" textlink="">
        <xdr:nvSpPr>
          <xdr:cNvPr id="3" name="mtn_Adım" descr="Excel’de yerleşik işlevlerin hiçbirini kullanmadan Toplama, Çıkarma, Çarpma ve Bölme yapabilirsiniz. İşleçleri kullanmanız yeterlidir: +, -, *, /. Tüm formüller eşittir (=) işaretiyle başlar.">
            <a:extLst>
              <a:ext uri="{FF2B5EF4-FFF2-40B4-BE49-F238E27FC236}">
                <a16:creationId xmlns:a16="http://schemas.microsoft.com/office/drawing/2014/main" id="{8742DC30-0FF1-4950-98D1-1D4D2D7B33ED}"/>
              </a:ext>
            </a:extLst>
          </xdr:cNvPr>
          <xdr:cNvSpPr txBox="1"/>
        </xdr:nvSpPr>
        <xdr:spPr>
          <a:xfrm>
            <a:off x="6697980" y="114300"/>
            <a:ext cx="5435442" cy="40309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Seçim işlemlerinde başlık seçmeden yapınız.</a:t>
            </a: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Şehirleri seçiniz ve ad kutusuna ŞEHİR yazınız.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(ALANLAR ÖRNEK GÖSTERMEK İÇİN YAPILDI. Buna karışmayınız.)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Sınıfları seçiniz ve ad kutusuna SINIFLAR yazınız.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Dersleri seçiniz ve ad kutusuna DERSLER yazınız.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Tatilleri seçiniz ve ad kutusuna TATİLLER yazınız.</a:t>
            </a: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rgbClr val="C00000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Burada dikkat edilmesi gereken husus, tanımları başka sayfada yapıyoruz.</a:t>
            </a: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rgbClr val="C00000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Verileri de başka sayfadan çağıracağız.</a:t>
            </a: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r>
              <a:rPr lang="tr-TR" sz="1100" b="0" i="0" u="none" strike="noStrike" kern="0" cap="none" spc="0" normalizeH="0" baseline="0">
                <a:ln>
                  <a:noFill/>
                </a:ln>
                <a:solidFill>
                  <a:srgbClr val="C00000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Sonraki uygulamalarda TATİLLER tanımını farklı sayfada çağıracağız.</a:t>
            </a:r>
          </a:p>
          <a:p>
            <a:pPr marL="0" indent="0" algn="l" defTabSz="914400" rtl="0" eaLnBrk="1" latinLnBrk="0" hangingPunct="1"/>
            <a:endParaRPr lang="tr-TR" sz="1100" b="1" i="0" u="none" strike="noStrike" kern="0" cap="none" spc="0" normalizeH="0" baseline="0">
              <a:ln>
                <a:noFill/>
              </a:ln>
              <a:solidFill>
                <a:schemeClr val="accent6">
                  <a:lumMod val="7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r>
              <a:rPr lang="tr-TR" sz="1100" b="1" i="0" u="none" strike="noStrike" kern="0" cap="none" spc="0" normalizeH="0" baseline="0">
                <a:ln>
                  <a:noFill/>
                </a:ln>
                <a:solidFill>
                  <a:schemeClr val="accent6">
                    <a:lumMod val="7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Tarihler içinde TARİHLER adıyla tanım yapınız. Sonraki sayfalarda veri çağırma işleminde kullanacağız.</a:t>
            </a: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tr-TR" sz="1100" b="0" i="0" u="none" strike="noStrike" kern="0" cap="none" spc="0" normalizeH="0" baseline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indent="0" algn="l" defTabSz="914400" rtl="0" eaLnBrk="1" latinLnBrk="0" hangingPunct="1"/>
            <a:endPara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292101</xdr:colOff>
      <xdr:row>0</xdr:row>
      <xdr:rowOff>19050</xdr:rowOff>
    </xdr:from>
    <xdr:to>
      <xdr:col>22</xdr:col>
      <xdr:colOff>465456</xdr:colOff>
      <xdr:row>19</xdr:row>
      <xdr:rowOff>148166</xdr:rowOff>
    </xdr:to>
    <xdr:grpSp>
      <xdr:nvGrpSpPr>
        <xdr:cNvPr id="14" name="Sayı ekleme yönergesi">
          <a:extLst>
            <a:ext uri="{FF2B5EF4-FFF2-40B4-BE49-F238E27FC236}">
              <a16:creationId xmlns:a16="http://schemas.microsoft.com/office/drawing/2014/main" id="{6A0EC01A-7B98-4483-A182-0263FDEAEC51}"/>
            </a:ext>
          </a:extLst>
        </xdr:cNvPr>
        <xdr:cNvGrpSpPr/>
      </xdr:nvGrpSpPr>
      <xdr:grpSpPr>
        <a:xfrm>
          <a:off x="8860368" y="19050"/>
          <a:ext cx="5786755" cy="4811183"/>
          <a:chOff x="0" y="-2"/>
          <a:chExt cx="5695950" cy="5012581"/>
        </a:xfrm>
      </xdr:grpSpPr>
      <xdr:sp macro="" textlink="">
        <xdr:nvSpPr>
          <xdr:cNvPr id="15" name="Arka plan" descr="Arka plan">
            <a:extLst>
              <a:ext uri="{FF2B5EF4-FFF2-40B4-BE49-F238E27FC236}">
                <a16:creationId xmlns:a16="http://schemas.microsoft.com/office/drawing/2014/main" id="{2147F87B-DB9B-4472-AAD1-ABC163A3B03F}"/>
              </a:ext>
            </a:extLst>
          </xdr:cNvPr>
          <xdr:cNvSpPr/>
        </xdr:nvSpPr>
        <xdr:spPr>
          <a:xfrm>
            <a:off x="0" y="-2"/>
            <a:ext cx="5695950" cy="5012581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/>
          </a:p>
        </xdr:txBody>
      </xdr:sp>
      <xdr:sp macro="" textlink="">
        <xdr:nvSpPr>
          <xdr:cNvPr id="16" name="Adım" descr="Temel bilgiler: Excel’le matematik işlemleri yapma&#10;">
            <a:extLst>
              <a:ext uri="{FF2B5EF4-FFF2-40B4-BE49-F238E27FC236}">
                <a16:creationId xmlns:a16="http://schemas.microsoft.com/office/drawing/2014/main" id="{527A2F1F-8B85-44FB-84D2-005AA1509431}"/>
              </a:ext>
            </a:extLst>
          </xdr:cNvPr>
          <xdr:cNvSpPr txBox="1"/>
        </xdr:nvSpPr>
        <xdr:spPr>
          <a:xfrm>
            <a:off x="184433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r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Haftanın Günü</a:t>
            </a:r>
            <a:endParaRPr kumimoji="0" lang="en-US" sz="2200" b="1" i="1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endParaRPr>
          </a:p>
        </xdr:txBody>
      </xdr:sp>
      <xdr:cxnSp macro="">
        <xdr:nvCxnSpPr>
          <xdr:cNvPr id="17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12957" y="570103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27868" y="4870568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13</xdr:col>
      <xdr:colOff>370206</xdr:colOff>
      <xdr:row>2</xdr:row>
      <xdr:rowOff>76721</xdr:rowOff>
    </xdr:from>
    <xdr:to>
      <xdr:col>22</xdr:col>
      <xdr:colOff>220188</xdr:colOff>
      <xdr:row>18</xdr:row>
      <xdr:rowOff>140547</xdr:rowOff>
    </xdr:to>
    <xdr:sp macro="" textlink="">
      <xdr:nvSpPr>
        <xdr:cNvPr id="7" name="mtn_Adım" descr="Excel’de yerleşik işlevlerin hiçbirini kullanmadan Toplama, Çıkarma, Çarpma ve Bölme yapabilirsiniz. İşleçleri kullanmanız yeterlidir: +, -, *, /. Tüm formüller eşittir (=) işaretiyle başlar.">
          <a:extLst>
            <a:ext uri="{FF2B5EF4-FFF2-40B4-BE49-F238E27FC236}">
              <a16:creationId xmlns:a16="http://schemas.microsoft.com/office/drawing/2014/main" id="{8742DC30-0FF1-4950-98D1-1D4D2D7B33ED}"/>
            </a:ext>
          </a:extLst>
        </xdr:cNvPr>
        <xdr:cNvSpPr txBox="1"/>
      </xdr:nvSpPr>
      <xdr:spPr>
        <a:xfrm>
          <a:off x="8938473" y="703254"/>
          <a:ext cx="5463382" cy="3933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AdSabit sayfasında Tarihler için AD TANIMLAMASI yaptıysanız 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Veri&gt;Veri Doğrulama&gt;Liste ile TARİH ÇAĞIR hücresine açılır liste ile tarih çağırınız.</a:t>
          </a:r>
        </a:p>
        <a:p>
          <a:pPr marL="0" indent="0" algn="l" defTabSz="914400" rtl="0" eaLnBrk="1" latinLnBrk="0" hangingPunct="1"/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Haftanıngünü yazılan tarih veya seçilen hücredeki tarihin hangi gün olduğunu gösterir.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=HAFTANINGÜNÜ(</a:t>
          </a:r>
          <a:r>
            <a:rPr lang="tr-TR" sz="1100" b="1" kern="1200">
              <a:solidFill>
                <a:srgbClr val="0070C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seri</a:t>
          </a:r>
          <a:r>
            <a:rPr lang="tr-TR" sz="1100" b="1">
              <a:solidFill>
                <a:srgbClr val="0070C0"/>
              </a:solidFill>
              <a:latin typeface="Segoe UI" panose="020B0502040204020203" pitchFamily="34" charset="0"/>
              <a:cs typeface="Segoe UI" panose="020B0502040204020203" pitchFamily="34" charset="0"/>
            </a:rPr>
            <a:t>_ no</a:t>
          </a:r>
          <a:r>
            <a:rPr lang="tr-TR" sz="1100">
              <a:latin typeface="Segoe UI" panose="020B0502040204020203" pitchFamily="34" charset="0"/>
              <a:cs typeface="Segoe UI" panose="020B0502040204020203" pitchFamily="34" charset="0"/>
            </a:rPr>
            <a:t>;</a:t>
          </a:r>
          <a:r>
            <a:rPr lang="tr-TR" sz="1100" b="1">
              <a:solidFill>
                <a:schemeClr val="accent6">
                  <a:lumMod val="75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[döndür_tür]</a:t>
          </a:r>
          <a:r>
            <a:rPr lang="tr-TR" sz="1100">
              <a:latin typeface="Segoe UI" panose="020B0502040204020203" pitchFamily="34" charset="0"/>
              <a:cs typeface="Segoe UI" panose="020B0502040204020203" pitchFamily="34" charset="0"/>
            </a:rPr>
            <a:t>) </a:t>
          </a:r>
          <a:endParaRPr lang="tr-TR" sz="1100" b="0" i="0" u="none" strike="noStrike" kern="0" cap="none" spc="0" normalizeH="0" baseline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seri_ no	Tırnak içinde tarih yazılır veya tarih yazılı hücre seçilir.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döndür_tür	Haftanın ilk gününü gösteren seçenekler gelir. Türkiyede ilk gün pazartesi olarak başladığı için 2 numaralı seçeneği işaretliyoruz.</a:t>
          </a:r>
          <a:endParaRPr lang="tr-TR" sz="1100" b="0" i="0" u="none" strike="noStrike" kern="0" cap="none" spc="0" normalizeH="0" baseline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Haftanın Kaçıncı Günü için formülleri yazınız.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Haftanın Hangi Günü için verdiğiniz tarihlerle eşleştirme yapıldı.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Tarih formatında görünmektedir.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Girilen tarih veya doğum gününün haftanın hangi gününe geldiğini bulmak için,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Giriş&gt;Sayı&gt;İsteğe Uyarlanmış penceresini açınız. Metin kutusuna aşağıdaki ifadelerden birini yazdırınız.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ggg 	kısa gün yazdırır 	örnek Pzt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gggg 	uzun gün yazdırır 	örnek Pazartesi</a:t>
          </a:r>
        </a:p>
      </xdr:txBody>
    </xdr:sp>
    <xdr:clientData/>
  </xdr:twoCellAnchor>
  <xdr:twoCellAnchor editAs="oneCell">
    <xdr:from>
      <xdr:col>12</xdr:col>
      <xdr:colOff>441961</xdr:colOff>
      <xdr:row>0</xdr:row>
      <xdr:rowOff>22861</xdr:rowOff>
    </xdr:from>
    <xdr:to>
      <xdr:col>12</xdr:col>
      <xdr:colOff>800100</xdr:colOff>
      <xdr:row>1</xdr:row>
      <xdr:rowOff>66155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6211" y="22861"/>
          <a:ext cx="358139" cy="3576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612988</xdr:colOff>
      <xdr:row>0</xdr:row>
      <xdr:rowOff>0</xdr:rowOff>
    </xdr:from>
    <xdr:to>
      <xdr:col>23</xdr:col>
      <xdr:colOff>157692</xdr:colOff>
      <xdr:row>26</xdr:row>
      <xdr:rowOff>171450</xdr:rowOff>
    </xdr:to>
    <xdr:grpSp>
      <xdr:nvGrpSpPr>
        <xdr:cNvPr id="2" name="Sayı ekleme yönergesi">
          <a:extLst>
            <a:ext uri="{FF2B5EF4-FFF2-40B4-BE49-F238E27FC236}">
              <a16:creationId xmlns:a16="http://schemas.microsoft.com/office/drawing/2014/main" id="{6A0EC01A-7B98-4483-A182-0263FDEAEC51}"/>
            </a:ext>
          </a:extLst>
        </xdr:cNvPr>
        <xdr:cNvGrpSpPr/>
      </xdr:nvGrpSpPr>
      <xdr:grpSpPr>
        <a:xfrm>
          <a:off x="9367521" y="0"/>
          <a:ext cx="5784638" cy="7317317"/>
          <a:chOff x="0" y="-2"/>
          <a:chExt cx="5695950" cy="5012581"/>
        </a:xfrm>
      </xdr:grpSpPr>
      <xdr:sp macro="" textlink="">
        <xdr:nvSpPr>
          <xdr:cNvPr id="3" name="Arka plan" descr="Arka plan">
            <a:extLst>
              <a:ext uri="{FF2B5EF4-FFF2-40B4-BE49-F238E27FC236}">
                <a16:creationId xmlns:a16="http://schemas.microsoft.com/office/drawing/2014/main" id="{2147F87B-DB9B-4472-AAD1-ABC163A3B03F}"/>
              </a:ext>
            </a:extLst>
          </xdr:cNvPr>
          <xdr:cNvSpPr/>
        </xdr:nvSpPr>
        <xdr:spPr>
          <a:xfrm>
            <a:off x="0" y="-2"/>
            <a:ext cx="5695950" cy="5012581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/>
          </a:p>
        </xdr:txBody>
      </xdr:sp>
      <xdr:sp macro="" textlink="">
        <xdr:nvSpPr>
          <xdr:cNvPr id="4" name="Adım" descr="Temel bilgiler: Excel’le matematik işlemleri yapma&#10;">
            <a:extLst>
              <a:ext uri="{FF2B5EF4-FFF2-40B4-BE49-F238E27FC236}">
                <a16:creationId xmlns:a16="http://schemas.microsoft.com/office/drawing/2014/main" id="{527A2F1F-8B85-44FB-84D2-005AA1509431}"/>
              </a:ext>
            </a:extLst>
          </xdr:cNvPr>
          <xdr:cNvSpPr txBox="1"/>
        </xdr:nvSpPr>
        <xdr:spPr>
          <a:xfrm>
            <a:off x="184433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r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Haftanın Günü</a:t>
            </a:r>
            <a:endParaRPr kumimoji="0" lang="en-US" sz="2200" b="1" i="1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endParaRPr>
          </a:p>
        </xdr:txBody>
      </xdr:sp>
      <xdr:cxnSp macro="">
        <xdr:nvCxnSpPr>
          <xdr:cNvPr id="5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12957" y="570103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27868" y="4870568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14</xdr:col>
      <xdr:colOff>151131</xdr:colOff>
      <xdr:row>2</xdr:row>
      <xdr:rowOff>285750</xdr:rowOff>
    </xdr:from>
    <xdr:to>
      <xdr:col>22</xdr:col>
      <xdr:colOff>617063</xdr:colOff>
      <xdr:row>25</xdr:row>
      <xdr:rowOff>66675</xdr:rowOff>
    </xdr:to>
    <xdr:sp macro="" textlink="">
      <xdr:nvSpPr>
        <xdr:cNvPr id="7" name="mtn_Adım" descr="Excel’de yerleşik işlevlerin hiçbirini kullanmadan Toplama, Çıkarma, Çarpma ve Bölme yapabilirsiniz. İşleçleri kullanmanız yeterlidir: +, -, *, /. Tüm formüller eşittir (=) işaretiyle başlar.">
          <a:extLst>
            <a:ext uri="{FF2B5EF4-FFF2-40B4-BE49-F238E27FC236}">
              <a16:creationId xmlns:a16="http://schemas.microsoft.com/office/drawing/2014/main" id="{8742DC30-0FF1-4950-98D1-1D4D2D7B33ED}"/>
            </a:ext>
          </a:extLst>
        </xdr:cNvPr>
        <xdr:cNvSpPr txBox="1"/>
      </xdr:nvSpPr>
      <xdr:spPr>
        <a:xfrm>
          <a:off x="9523731" y="912283"/>
          <a:ext cx="5461265" cy="6113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AdSabit sayfasında Tarihler için AD TANIMLAMASI yaptıysanız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Veri&gt;Veri Doğrulama&gt;Liste ile TARİH ÇAĞIR hücresine açılır liste ile tarih çağırınız.</a:t>
          </a:r>
        </a:p>
        <a:p>
          <a:pPr marL="0" indent="0" algn="l" defTabSz="914400" rtl="0" eaLnBrk="1" latinLnBrk="0" hangingPunct="1"/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Teslim edecekleri günleri kullanarak öğrencilerin KAÇINCI GÜN de teslim edeceklerini bulunuz.</a:t>
          </a:r>
        </a:p>
        <a:p>
          <a:pPr marL="0" indent="0" algn="l" defTabSz="914400" rtl="0" eaLnBrk="1" latinLnBrk="0" hangingPunct="1"/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Güne hangi öğrencilerin ödev teslim edeceğini işaretleme uygulaması yapacağız.</a:t>
          </a:r>
        </a:p>
        <a:p>
          <a:pPr marL="0" indent="0" algn="l" defTabSz="914400" rtl="0" eaLnBrk="1" latinLnBrk="0" hangingPunct="1"/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Öğrenci Tablosunu Seçiniz. (A9:J16)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Koşullu Biçimlendirme &gt; Yeni Kural tıklayınız.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Gelen pencereden 6. sıradaki</a:t>
          </a:r>
        </a:p>
        <a:p>
          <a:pPr marL="0" indent="0" algn="l" defTabSz="914400" rtl="0" eaLnBrk="1" latinLnBrk="0" hangingPunct="1"/>
          <a:r>
            <a:rPr kumimoji="0" lang="tr-TR" sz="1100" b="1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Biçimlendirilecek hücreleri belirlemek için formül kullan </a:t>
          </a: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seçeneğini tıklayınız.</a:t>
          </a:r>
        </a:p>
        <a:p>
          <a:pPr marL="0" indent="0" algn="l" defTabSz="914400" rtl="0" eaLnBrk="1" latinLnBrk="0" hangingPunct="1"/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B4 hücresinde gün otomatik hesaplanıyor. Öğrencilerin de başında Kaçıncı Gün teslim edecekleri yazıyor. </a:t>
          </a: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Öncelikle Formülde bu ikisini eşleştiriyoruz. =$B$4=$A9 yazıyoruz, </a:t>
          </a: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Biçimlendirme olarak da dolgudan sarı rengi seçiyoruz.</a:t>
          </a: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=$A$9 şeklinde yazsaydık sadece A hücrelerinde sarı yanar, </a:t>
          </a:r>
        </a:p>
      </xdr:txBody>
    </xdr:sp>
    <xdr:clientData/>
  </xdr:twoCellAnchor>
  <xdr:twoCellAnchor editAs="oneCell">
    <xdr:from>
      <xdr:col>12</xdr:col>
      <xdr:colOff>441961</xdr:colOff>
      <xdr:row>0</xdr:row>
      <xdr:rowOff>22861</xdr:rowOff>
    </xdr:from>
    <xdr:to>
      <xdr:col>12</xdr:col>
      <xdr:colOff>800100</xdr:colOff>
      <xdr:row>1</xdr:row>
      <xdr:rowOff>66155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6211" y="22861"/>
          <a:ext cx="358139" cy="357619"/>
        </a:xfrm>
        <a:prstGeom prst="rect">
          <a:avLst/>
        </a:prstGeom>
      </xdr:spPr>
    </xdr:pic>
    <xdr:clientData/>
  </xdr:twoCellAnchor>
  <xdr:twoCellAnchor editAs="oneCell">
    <xdr:from>
      <xdr:col>15</xdr:col>
      <xdr:colOff>293795</xdr:colOff>
      <xdr:row>14</xdr:row>
      <xdr:rowOff>215363</xdr:rowOff>
    </xdr:from>
    <xdr:to>
      <xdr:col>23</xdr:col>
      <xdr:colOff>27306</xdr:colOff>
      <xdr:row>24</xdr:row>
      <xdr:rowOff>89267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84462" y="4855096"/>
          <a:ext cx="4737311" cy="20075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309041</xdr:colOff>
      <xdr:row>0</xdr:row>
      <xdr:rowOff>19050</xdr:rowOff>
    </xdr:from>
    <xdr:to>
      <xdr:col>22</xdr:col>
      <xdr:colOff>482396</xdr:colOff>
      <xdr:row>26</xdr:row>
      <xdr:rowOff>19050</xdr:rowOff>
    </xdr:to>
    <xdr:grpSp>
      <xdr:nvGrpSpPr>
        <xdr:cNvPr id="2" name="Sayı ekleme yönergesi">
          <a:extLst>
            <a:ext uri="{FF2B5EF4-FFF2-40B4-BE49-F238E27FC236}">
              <a16:creationId xmlns:a16="http://schemas.microsoft.com/office/drawing/2014/main" id="{6A0EC01A-7B98-4483-A182-0263FDEAEC51}"/>
            </a:ext>
          </a:extLst>
        </xdr:cNvPr>
        <xdr:cNvGrpSpPr/>
      </xdr:nvGrpSpPr>
      <xdr:grpSpPr>
        <a:xfrm>
          <a:off x="8877308" y="19050"/>
          <a:ext cx="5786755" cy="5909733"/>
          <a:chOff x="0" y="-2"/>
          <a:chExt cx="5695950" cy="5012581"/>
        </a:xfrm>
      </xdr:grpSpPr>
      <xdr:sp macro="" textlink="">
        <xdr:nvSpPr>
          <xdr:cNvPr id="3" name="Arka plan" descr="Arka plan">
            <a:extLst>
              <a:ext uri="{FF2B5EF4-FFF2-40B4-BE49-F238E27FC236}">
                <a16:creationId xmlns:a16="http://schemas.microsoft.com/office/drawing/2014/main" id="{2147F87B-DB9B-4472-AAD1-ABC163A3B03F}"/>
              </a:ext>
            </a:extLst>
          </xdr:cNvPr>
          <xdr:cNvSpPr/>
        </xdr:nvSpPr>
        <xdr:spPr>
          <a:xfrm>
            <a:off x="0" y="-2"/>
            <a:ext cx="5695950" cy="5012581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/>
          </a:p>
        </xdr:txBody>
      </xdr:sp>
      <xdr:sp macro="" textlink="">
        <xdr:nvSpPr>
          <xdr:cNvPr id="4" name="Adım" descr="Temel bilgiler: Excel’le matematik işlemleri yapma&#10;">
            <a:extLst>
              <a:ext uri="{FF2B5EF4-FFF2-40B4-BE49-F238E27FC236}">
                <a16:creationId xmlns:a16="http://schemas.microsoft.com/office/drawing/2014/main" id="{527A2F1F-8B85-44FB-84D2-005AA1509431}"/>
              </a:ext>
            </a:extLst>
          </xdr:cNvPr>
          <xdr:cNvSpPr txBox="1"/>
        </xdr:nvSpPr>
        <xdr:spPr>
          <a:xfrm>
            <a:off x="184433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GÜNSAY</a:t>
            </a:r>
            <a:endParaRPr kumimoji="0" lang="en-US" sz="2200" b="1" i="1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endParaRPr>
          </a:p>
        </xdr:txBody>
      </xdr:sp>
      <xdr:cxnSp macro="">
        <xdr:nvCxnSpPr>
          <xdr:cNvPr id="5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12957" y="570103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27868" y="4870568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13</xdr:col>
      <xdr:colOff>387146</xdr:colOff>
      <xdr:row>2</xdr:row>
      <xdr:rowOff>76721</xdr:rowOff>
    </xdr:from>
    <xdr:to>
      <xdr:col>22</xdr:col>
      <xdr:colOff>237128</xdr:colOff>
      <xdr:row>24</xdr:row>
      <xdr:rowOff>0</xdr:rowOff>
    </xdr:to>
    <xdr:sp macro="" textlink="">
      <xdr:nvSpPr>
        <xdr:cNvPr id="7" name="mtn_Adım" descr="Excel’de yerleşik işlevlerin hiçbirini kullanmadan Toplama, Çıkarma, Çarpma ve Bölme yapabilirsiniz. İşleçleri kullanmanız yeterlidir: +, -, *, /. Tüm formüller eşittir (=) işaretiyle başlar.">
          <a:extLst>
            <a:ext uri="{FF2B5EF4-FFF2-40B4-BE49-F238E27FC236}">
              <a16:creationId xmlns:a16="http://schemas.microsoft.com/office/drawing/2014/main" id="{8742DC30-0FF1-4950-98D1-1D4D2D7B33ED}"/>
            </a:ext>
          </a:extLst>
        </xdr:cNvPr>
        <xdr:cNvSpPr txBox="1"/>
      </xdr:nvSpPr>
      <xdr:spPr>
        <a:xfrm>
          <a:off x="8955413" y="703254"/>
          <a:ext cx="5463382" cy="4833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Bitiş tarihi ile başlangıç tarihi arasında kalan gün sayısını hesaplar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=GÜNSAY(</a:t>
          </a:r>
          <a:r>
            <a:rPr kumimoji="0" lang="tr-TR" sz="1100" b="1" i="0" u="none" strike="noStrike" kern="0" cap="none" spc="0" normalizeH="0" baseline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bitiş_tarihi</a:t>
          </a: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;</a:t>
          </a:r>
          <a:r>
            <a:rPr kumimoji="0" lang="tr-TR" sz="1100" b="1" i="0" u="none" strike="noStrike" kern="0" cap="none" spc="0" normalizeH="0" baseline="0">
              <a:ln>
                <a:noFill/>
              </a:ln>
              <a:solidFill>
                <a:schemeClr val="accent6">
                  <a:lumMod val="7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başlangıç_tarihi</a:t>
          </a: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)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bitiş_tarihi		Bitiş, son, vade sonu gibi tarih girilir.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başlangıç_tarihi	İlk gün, başlangıç vb. tarih girilir.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	</a:t>
          </a: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1. örnekte Bugünün tarihini formülle giriniz.</a:t>
          </a:r>
          <a:endParaRPr kumimoji="0" lang="tr-TR" sz="1100" b="0" i="0" u="none" strike="noStrike" kern="0" cap="none" spc="0" normalizeH="0" baseline="0" noProof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Google'den okulun kapanış tarihini bularak gün.ay.yıl olarak kapanış tarihi alanına yazınız.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Kapanışa kalan gün saysını hesaplayınız.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2. Uygulamada doğum gününüzü yazınız. gün.ay.yıl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Bugünün formülünü yazınız.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Kaç gün yaşadın alanına aradan geçen zamanı hesaplayınız.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12</xdr:col>
      <xdr:colOff>441961</xdr:colOff>
      <xdr:row>0</xdr:row>
      <xdr:rowOff>22861</xdr:rowOff>
    </xdr:from>
    <xdr:to>
      <xdr:col>12</xdr:col>
      <xdr:colOff>800100</xdr:colOff>
      <xdr:row>1</xdr:row>
      <xdr:rowOff>66155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4761" y="22861"/>
          <a:ext cx="358139" cy="3576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314545</xdr:colOff>
      <xdr:row>0</xdr:row>
      <xdr:rowOff>0</xdr:rowOff>
    </xdr:from>
    <xdr:to>
      <xdr:col>22</xdr:col>
      <xdr:colOff>487900</xdr:colOff>
      <xdr:row>31</xdr:row>
      <xdr:rowOff>133349</xdr:rowOff>
    </xdr:to>
    <xdr:grpSp>
      <xdr:nvGrpSpPr>
        <xdr:cNvPr id="2" name="Sayı ekleme yönergesi">
          <a:extLst>
            <a:ext uri="{FF2B5EF4-FFF2-40B4-BE49-F238E27FC236}">
              <a16:creationId xmlns:a16="http://schemas.microsoft.com/office/drawing/2014/main" id="{6A0EC01A-7B98-4483-A182-0263FDEAEC51}"/>
            </a:ext>
          </a:extLst>
        </xdr:cNvPr>
        <xdr:cNvGrpSpPr/>
      </xdr:nvGrpSpPr>
      <xdr:grpSpPr>
        <a:xfrm>
          <a:off x="8832012" y="0"/>
          <a:ext cx="5786755" cy="8024282"/>
          <a:chOff x="0" y="-2"/>
          <a:chExt cx="5695950" cy="5012581"/>
        </a:xfrm>
      </xdr:grpSpPr>
      <xdr:sp macro="" textlink="">
        <xdr:nvSpPr>
          <xdr:cNvPr id="3" name="Arka plan" descr="Arka plan">
            <a:extLst>
              <a:ext uri="{FF2B5EF4-FFF2-40B4-BE49-F238E27FC236}">
                <a16:creationId xmlns:a16="http://schemas.microsoft.com/office/drawing/2014/main" id="{2147F87B-DB9B-4472-AAD1-ABC163A3B03F}"/>
              </a:ext>
            </a:extLst>
          </xdr:cNvPr>
          <xdr:cNvSpPr/>
        </xdr:nvSpPr>
        <xdr:spPr>
          <a:xfrm>
            <a:off x="0" y="-2"/>
            <a:ext cx="5695950" cy="5012581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/>
          </a:p>
        </xdr:txBody>
      </xdr:sp>
      <xdr:sp macro="" textlink="">
        <xdr:nvSpPr>
          <xdr:cNvPr id="4" name="Adım" descr="Temel bilgiler: Excel’le matematik işlemleri yapma&#10;">
            <a:extLst>
              <a:ext uri="{FF2B5EF4-FFF2-40B4-BE49-F238E27FC236}">
                <a16:creationId xmlns:a16="http://schemas.microsoft.com/office/drawing/2014/main" id="{527A2F1F-8B85-44FB-84D2-005AA1509431}"/>
              </a:ext>
            </a:extLst>
          </xdr:cNvPr>
          <xdr:cNvSpPr txBox="1"/>
        </xdr:nvSpPr>
        <xdr:spPr>
          <a:xfrm>
            <a:off x="184433" y="118698"/>
            <a:ext cx="5216551" cy="3281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r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GÜNSAY</a:t>
            </a:r>
          </a:p>
        </xdr:txBody>
      </xdr:sp>
      <xdr:cxnSp macro="">
        <xdr:nvCxnSpPr>
          <xdr:cNvPr id="5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12957" y="570103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27868" y="4870568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13</xdr:col>
      <xdr:colOff>470755</xdr:colOff>
      <xdr:row>2</xdr:row>
      <xdr:rowOff>276225</xdr:rowOff>
    </xdr:from>
    <xdr:to>
      <xdr:col>22</xdr:col>
      <xdr:colOff>320737</xdr:colOff>
      <xdr:row>26</xdr:row>
      <xdr:rowOff>57150</xdr:rowOff>
    </xdr:to>
    <xdr:sp macro="" textlink="">
      <xdr:nvSpPr>
        <xdr:cNvPr id="7" name="mtn_Adım" descr="Excel’de yerleşik işlevlerin hiçbirini kullanmadan Toplama, Çıkarma, Çarpma ve Bölme yapabilirsiniz. İşleçleri kullanmanız yeterlidir: +, -, *, /. Tüm formüller eşittir (=) işaretiyle başlar.">
          <a:extLst>
            <a:ext uri="{FF2B5EF4-FFF2-40B4-BE49-F238E27FC236}">
              <a16:creationId xmlns:a16="http://schemas.microsoft.com/office/drawing/2014/main" id="{8742DC30-0FF1-4950-98D1-1D4D2D7B33ED}"/>
            </a:ext>
          </a:extLst>
        </xdr:cNvPr>
        <xdr:cNvSpPr txBox="1"/>
      </xdr:nvSpPr>
      <xdr:spPr>
        <a:xfrm>
          <a:off x="8988222" y="902758"/>
          <a:ext cx="5463382" cy="6113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Bugünün tarihini giriniz. 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Teslim Tarihi alanına öğrencinin kitabı aldıktan 15 gün sonrası hesaplanacak.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Teslim tarihi alanına tıklayınız, öğrencinin kitabı alım tarihi üzerine + 15 yazınız.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Örnek: E9+15 bu sayede gün toplaması yapmış oluruz.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Teslim alanı bilgilendirme amacıyla oluşturuldu.</a:t>
          </a:r>
        </a:p>
        <a:p>
          <a:pPr marL="0" indent="0" algn="l" defTabSz="914400" rtl="0" eaLnBrk="1" latinLnBrk="0" hangingPunct="1"/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Kalan Gün Sayısını Hesaplayalım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Bugüne göre hesap yapacağımız için A4 hücresindeki bugün ile öğrencinin kitabı aldığı kullanınız.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1 numaralı öğrenci hesap yapıp hücre kulpundan aşağı doğru sürüklemeden önce A4 hücresinin kaymaması için $A$4 şeklinde formül içinde sabitlemeyi yapınız.</a:t>
          </a:r>
        </a:p>
        <a:p>
          <a:pPr marL="0" indent="0" algn="l" defTabSz="914400" rtl="0" eaLnBrk="1" latinLnBrk="0" hangingPunct="1"/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Teslim günü geçen öğrencilerin işaretleme uygulaması yapacağız.</a:t>
          </a:r>
        </a:p>
        <a:p>
          <a:pPr marL="0" indent="0" algn="l" defTabSz="914400" rtl="0" eaLnBrk="1" latinLnBrk="0" hangingPunct="1"/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Öğrenci Tablosunu Seçiniz. (A9:J16)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Koşullu Biçimlendirme &gt; Yeni Kural tıklayınız.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Gelen pencereden 6. sıradaki</a:t>
          </a:r>
        </a:p>
        <a:p>
          <a:pPr marL="0" indent="0" algn="l" defTabSz="914400" rtl="0" eaLnBrk="1" latinLnBrk="0" hangingPunct="1"/>
          <a:r>
            <a:rPr kumimoji="0" lang="tr-TR" sz="1100" b="1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Biçimlendirilecek hücreleri belirlemek için formül kullan </a:t>
          </a: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seçeneğini tıklayınız.</a:t>
          </a:r>
        </a:p>
        <a:p>
          <a:pPr marL="0" indent="0" algn="l" defTabSz="914400" rtl="0" eaLnBrk="1" latinLnBrk="0" hangingPunct="1"/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Kaç Gün Geçti? sayısı 15 üzerinde olanları bulacağız.</a:t>
          </a: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Öncelikle Formülde  =$I9&gt;15 yazıyoruz, </a:t>
          </a:r>
        </a:p>
        <a:p>
          <a:pPr marL="0" indent="0" algn="l" defTabSz="914400" rtl="0" eaLnBrk="1" latinLnBrk="0" hangingPunct="1"/>
          <a:r>
            <a:rPr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Biçimlendirme olarak da dolgudan sarı rengi seçiyoruz.</a:t>
          </a:r>
        </a:p>
      </xdr:txBody>
    </xdr:sp>
    <xdr:clientData/>
  </xdr:twoCellAnchor>
  <xdr:twoCellAnchor editAs="oneCell">
    <xdr:from>
      <xdr:col>12</xdr:col>
      <xdr:colOff>441961</xdr:colOff>
      <xdr:row>0</xdr:row>
      <xdr:rowOff>22861</xdr:rowOff>
    </xdr:from>
    <xdr:to>
      <xdr:col>12</xdr:col>
      <xdr:colOff>800100</xdr:colOff>
      <xdr:row>1</xdr:row>
      <xdr:rowOff>66155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8086" y="22861"/>
          <a:ext cx="358139" cy="357619"/>
        </a:xfrm>
        <a:prstGeom prst="rect">
          <a:avLst/>
        </a:prstGeom>
      </xdr:spPr>
    </xdr:pic>
    <xdr:clientData/>
  </xdr:twoCellAnchor>
  <xdr:twoCellAnchor editAs="oneCell">
    <xdr:from>
      <xdr:col>13</xdr:col>
      <xdr:colOff>396873</xdr:colOff>
      <xdr:row>17</xdr:row>
      <xdr:rowOff>149879</xdr:rowOff>
    </xdr:from>
    <xdr:to>
      <xdr:col>22</xdr:col>
      <xdr:colOff>33315</xdr:colOff>
      <xdr:row>29</xdr:row>
      <xdr:rowOff>106890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14340" y="5416146"/>
          <a:ext cx="5249842" cy="220914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" name="AutoShape 1" descr="http://buroyonetimi.com.tr/images/logo.png"/>
        <xdr:cNvSpPr>
          <a:spLocks noChangeAspect="1" noChangeArrowheads="1"/>
        </xdr:cNvSpPr>
      </xdr:nvSpPr>
      <xdr:spPr bwMode="auto">
        <a:xfrm>
          <a:off x="7096125" y="100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304800</xdr:colOff>
      <xdr:row>6</xdr:row>
      <xdr:rowOff>304800</xdr:rowOff>
    </xdr:to>
    <xdr:sp macro="" textlink="">
      <xdr:nvSpPr>
        <xdr:cNvPr id="11" name="AutoShape 2" descr="http://buroyonetimi.com.tr/images/logo.png"/>
        <xdr:cNvSpPr>
          <a:spLocks noChangeAspect="1" noChangeArrowheads="1"/>
        </xdr:cNvSpPr>
      </xdr:nvSpPr>
      <xdr:spPr bwMode="auto">
        <a:xfrm>
          <a:off x="7096125" y="195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866775</xdr:colOff>
      <xdr:row>0</xdr:row>
      <xdr:rowOff>19050</xdr:rowOff>
    </xdr:from>
    <xdr:to>
      <xdr:col>21</xdr:col>
      <xdr:colOff>440055</xdr:colOff>
      <xdr:row>26</xdr:row>
      <xdr:rowOff>19050</xdr:rowOff>
    </xdr:to>
    <xdr:grpSp>
      <xdr:nvGrpSpPr>
        <xdr:cNvPr id="2" name="Sayı ekleme yönergesi">
          <a:extLst>
            <a:ext uri="{FF2B5EF4-FFF2-40B4-BE49-F238E27FC236}">
              <a16:creationId xmlns:a16="http://schemas.microsoft.com/office/drawing/2014/main" id="{6A0EC01A-7B98-4483-A182-0263FDEAEC51}"/>
            </a:ext>
          </a:extLst>
        </xdr:cNvPr>
        <xdr:cNvGrpSpPr/>
      </xdr:nvGrpSpPr>
      <xdr:grpSpPr>
        <a:xfrm>
          <a:off x="8664575" y="19050"/>
          <a:ext cx="5804747" cy="5909733"/>
          <a:chOff x="0" y="-2"/>
          <a:chExt cx="5695950" cy="5012581"/>
        </a:xfrm>
      </xdr:grpSpPr>
      <xdr:sp macro="" textlink="">
        <xdr:nvSpPr>
          <xdr:cNvPr id="3" name="Arka plan" descr="Arka plan">
            <a:extLst>
              <a:ext uri="{FF2B5EF4-FFF2-40B4-BE49-F238E27FC236}">
                <a16:creationId xmlns:a16="http://schemas.microsoft.com/office/drawing/2014/main" id="{2147F87B-DB9B-4472-AAD1-ABC163A3B03F}"/>
              </a:ext>
            </a:extLst>
          </xdr:cNvPr>
          <xdr:cNvSpPr/>
        </xdr:nvSpPr>
        <xdr:spPr>
          <a:xfrm>
            <a:off x="0" y="-2"/>
            <a:ext cx="5695950" cy="5012581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/>
          </a:p>
        </xdr:txBody>
      </xdr:sp>
      <xdr:sp macro="" textlink="">
        <xdr:nvSpPr>
          <xdr:cNvPr id="4" name="Adım" descr="Temel bilgiler: Excel’le matematik işlemleri yapma&#10;">
            <a:extLst>
              <a:ext uri="{FF2B5EF4-FFF2-40B4-BE49-F238E27FC236}">
                <a16:creationId xmlns:a16="http://schemas.microsoft.com/office/drawing/2014/main" id="{527A2F1F-8B85-44FB-84D2-005AA1509431}"/>
              </a:ext>
            </a:extLst>
          </xdr:cNvPr>
          <xdr:cNvSpPr txBox="1"/>
        </xdr:nvSpPr>
        <xdr:spPr>
          <a:xfrm>
            <a:off x="184433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Haftasay</a:t>
            </a:r>
            <a:endParaRPr kumimoji="0" lang="en-US" sz="2200" b="1" i="1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endParaRPr>
          </a:p>
        </xdr:txBody>
      </xdr:sp>
      <xdr:cxnSp macro="">
        <xdr:nvCxnSpPr>
          <xdr:cNvPr id="5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12957" y="570103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27868" y="4870568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12</xdr:col>
      <xdr:colOff>944880</xdr:colOff>
      <xdr:row>2</xdr:row>
      <xdr:rowOff>76721</xdr:rowOff>
    </xdr:from>
    <xdr:to>
      <xdr:col>21</xdr:col>
      <xdr:colOff>194787</xdr:colOff>
      <xdr:row>24</xdr:row>
      <xdr:rowOff>0</xdr:rowOff>
    </xdr:to>
    <xdr:sp macro="" textlink="">
      <xdr:nvSpPr>
        <xdr:cNvPr id="7" name="mtn_Adım" descr="Excel’de yerleşik işlevlerin hiçbirini kullanmadan Toplama, Çıkarma, Çarpma ve Bölme yapabilirsiniz. İşleçleri kullanmanız yeterlidir: +, -, *, /. Tüm formüller eşittir (=) işaretiyle başlar.">
          <a:extLst>
            <a:ext uri="{FF2B5EF4-FFF2-40B4-BE49-F238E27FC236}">
              <a16:creationId xmlns:a16="http://schemas.microsoft.com/office/drawing/2014/main" id="{8742DC30-0FF1-4950-98D1-1D4D2D7B33ED}"/>
            </a:ext>
          </a:extLst>
        </xdr:cNvPr>
        <xdr:cNvSpPr txBox="1"/>
      </xdr:nvSpPr>
      <xdr:spPr>
        <a:xfrm>
          <a:off x="8742680" y="703254"/>
          <a:ext cx="5481374" cy="4833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Seçili tarihin yılın hangi haftası olduğunu gösterir.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=HAFTASAY(</a:t>
          </a:r>
          <a:r>
            <a:rPr kumimoji="0" lang="tr-TR" sz="1100" b="1" i="0" u="none" strike="noStrike" kern="0" cap="none" spc="0" normalizeH="0" baseline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seri_num</a:t>
          </a: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;</a:t>
          </a:r>
          <a:r>
            <a:rPr kumimoji="0" lang="tr-TR" sz="1100" b="1" i="0" u="none" strike="noStrike" kern="0" cap="none" spc="0" normalizeH="0" baseline="0">
              <a:ln>
                <a:noFill/>
              </a:ln>
              <a:solidFill>
                <a:schemeClr val="accent6">
                  <a:lumMod val="7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dönüş_türü</a:t>
          </a: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)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seri_ num	Tırnak içinde tarih yazılır veya tarih yazılı hücre seçilir.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dönüş_türü	Haftanın ilk gününü gösteren seçenekler gelir. Türkiyede haftanın ilk gün pazartesi olarak başladığı için 2 numaralı seçeneği işaretliyoruz.</a:t>
          </a:r>
          <a:endParaRPr kumimoji="0" lang="tr-TR" sz="1100" b="0" i="0" u="none" strike="noStrike" kern="0" cap="none" spc="0" normalizeH="0" baseline="0" noProof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	</a:t>
          </a: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1. Uygulamada </a:t>
          </a: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Bugünün tarihini AdSabit sayfasında Tarihler için AD TANIMLAMASI yaptıysanız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Veri&gt;Veri Doğrulama&gt;Liste ile TARİH ÇAĞIR hücresine açılır liste ile tarih çağırınız.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Kaçıncı haftada olduğumuzu bulunuz.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2. </a:t>
          </a: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Google'den okulun kapanış tarihini bularak gün.ay.yıl olarak kapanış tarihi alanına yazınız.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Okulların kaçıncı haftada kapandığını bulunuz.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100" b="0" i="0" u="none" strike="noStrike" kern="0" cap="none" spc="0" normalizeH="0" baseline="0" noProof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rgbClr val="00B050"/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endParaRPr lang="tr-TR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12</xdr:col>
      <xdr:colOff>441961</xdr:colOff>
      <xdr:row>0</xdr:row>
      <xdr:rowOff>22861</xdr:rowOff>
    </xdr:from>
    <xdr:to>
      <xdr:col>12</xdr:col>
      <xdr:colOff>800100</xdr:colOff>
      <xdr:row>1</xdr:row>
      <xdr:rowOff>66155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4761" y="22861"/>
          <a:ext cx="358139" cy="3576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306077</xdr:colOff>
      <xdr:row>0</xdr:row>
      <xdr:rowOff>1</xdr:rowOff>
    </xdr:from>
    <xdr:to>
      <xdr:col>21</xdr:col>
      <xdr:colOff>222257</xdr:colOff>
      <xdr:row>11</xdr:row>
      <xdr:rowOff>281941</xdr:rowOff>
    </xdr:to>
    <xdr:grpSp>
      <xdr:nvGrpSpPr>
        <xdr:cNvPr id="2" name="Sayı ekleme yönergesi">
          <a:extLst>
            <a:ext uri="{FF2B5EF4-FFF2-40B4-BE49-F238E27FC236}">
              <a16:creationId xmlns:a16="http://schemas.microsoft.com/office/drawing/2014/main" id="{6A0EC01A-7B98-4483-A182-0263FDEAEC51}"/>
            </a:ext>
          </a:extLst>
        </xdr:cNvPr>
        <xdr:cNvGrpSpPr/>
      </xdr:nvGrpSpPr>
      <xdr:grpSpPr>
        <a:xfrm>
          <a:off x="8823544" y="1"/>
          <a:ext cx="5783580" cy="3795607"/>
          <a:chOff x="0" y="-2"/>
          <a:chExt cx="5695950" cy="5012581"/>
        </a:xfrm>
      </xdr:grpSpPr>
      <xdr:sp macro="" textlink="">
        <xdr:nvSpPr>
          <xdr:cNvPr id="3" name="Arka plan" descr="Arka plan">
            <a:extLst>
              <a:ext uri="{FF2B5EF4-FFF2-40B4-BE49-F238E27FC236}">
                <a16:creationId xmlns:a16="http://schemas.microsoft.com/office/drawing/2014/main" id="{2147F87B-DB9B-4472-AAD1-ABC163A3B03F}"/>
              </a:ext>
            </a:extLst>
          </xdr:cNvPr>
          <xdr:cNvSpPr/>
        </xdr:nvSpPr>
        <xdr:spPr>
          <a:xfrm>
            <a:off x="0" y="-2"/>
            <a:ext cx="5695950" cy="5012581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/>
          </a:p>
        </xdr:txBody>
      </xdr:sp>
      <xdr:sp macro="" textlink="">
        <xdr:nvSpPr>
          <xdr:cNvPr id="4" name="Adım" descr="Temel bilgiler: Excel’le matematik işlemleri yapma&#10;">
            <a:extLst>
              <a:ext uri="{FF2B5EF4-FFF2-40B4-BE49-F238E27FC236}">
                <a16:creationId xmlns:a16="http://schemas.microsoft.com/office/drawing/2014/main" id="{527A2F1F-8B85-44FB-84D2-005AA1509431}"/>
              </a:ext>
            </a:extLst>
          </xdr:cNvPr>
          <xdr:cNvSpPr txBox="1"/>
        </xdr:nvSpPr>
        <xdr:spPr>
          <a:xfrm>
            <a:off x="184433" y="118698"/>
            <a:ext cx="5216551" cy="3281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r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Haftasay</a:t>
            </a:r>
          </a:p>
        </xdr:txBody>
      </xdr:sp>
      <xdr:cxnSp macro="">
        <xdr:nvCxnSpPr>
          <xdr:cNvPr id="5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12957" y="703416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Üst çizgi" descr="Dekoratif çizgi">
            <a:extLst>
              <a:ext uri="{FF2B5EF4-FFF2-40B4-BE49-F238E27FC236}">
                <a16:creationId xmlns:a16="http://schemas.microsoft.com/office/drawing/2014/main" id="{6E3272E8-3D34-4BC2-A3B8-CFAA0B7306AE}"/>
              </a:ext>
            </a:extLst>
          </xdr:cNvPr>
          <xdr:cNvCxnSpPr>
            <a:cxnSpLocks/>
          </xdr:cNvCxnSpPr>
        </xdr:nvCxnSpPr>
        <xdr:spPr>
          <a:xfrm>
            <a:off x="27868" y="4870568"/>
            <a:ext cx="564571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13</xdr:col>
      <xdr:colOff>462287</xdr:colOff>
      <xdr:row>1</xdr:row>
      <xdr:rowOff>289560</xdr:rowOff>
    </xdr:from>
    <xdr:to>
      <xdr:col>21</xdr:col>
      <xdr:colOff>31810</xdr:colOff>
      <xdr:row>10</xdr:row>
      <xdr:rowOff>123825</xdr:rowOff>
    </xdr:to>
    <xdr:sp macro="" textlink="">
      <xdr:nvSpPr>
        <xdr:cNvPr id="7" name="mtn_Adım" descr="Excel’de yerleşik işlevlerin hiçbirini kullanmadan Toplama, Çıkarma, Çarpma ve Bölme yapabilirsiniz. İşleçleri kullanmanız yeterlidir: +, -, *, /. Tüm formüller eşittir (=) işaretiyle başlar.">
          <a:extLst>
            <a:ext uri="{FF2B5EF4-FFF2-40B4-BE49-F238E27FC236}">
              <a16:creationId xmlns:a16="http://schemas.microsoft.com/office/drawing/2014/main" id="{8742DC30-0FF1-4950-98D1-1D4D2D7B33ED}"/>
            </a:ext>
          </a:extLst>
        </xdr:cNvPr>
        <xdr:cNvSpPr txBox="1"/>
      </xdr:nvSpPr>
      <xdr:spPr>
        <a:xfrm>
          <a:off x="8979754" y="602827"/>
          <a:ext cx="5436923" cy="2721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Bugünün tarihini giriniz. 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Sağındaki hücreye içinde bulunduğumuz haftayı yazdırınız.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Alt kısımda öğretmenin sene başında dağıtmış olduğu ödev listesi yer almaktadır.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Her ödevin başında hangi hafta hangi öğrenci anlatacak bilgisi yer almaktadır.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Bu tabloyu kullanarak sol taraftaki tarihi değiştirdikçe anlatım yapacak öğrenci gelecek şekilde değiştirelim.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Burada kullanacağımız komut düşeyara komutu.</a:t>
          </a:r>
        </a:p>
        <a:p>
          <a:pPr marL="0" indent="0" algn="l" defTabSz="914400" rtl="0" eaLnBrk="1" latinLnBrk="0" hangingPunct="1"/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Üstte tarih alanı değiştikçe yanında bulunan Hafta da değişecek.</a:t>
          </a: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Verileri haftaya bağlayarak düşeyara komutuyla çağıracağız.</a:t>
          </a:r>
        </a:p>
        <a:p>
          <a:pPr marL="0" indent="0" algn="l" defTabSz="914400" rtl="0" eaLnBrk="1" latinLnBrk="0" hangingPunct="1"/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Tarih alanına önümüzdeki haftalardan giriş yaparak verilerin değişimini görebiliriz.</a:t>
          </a:r>
        </a:p>
        <a:p>
          <a:pPr marL="0" indent="0" algn="l" defTabSz="914400" rtl="0" eaLnBrk="1" latinLnBrk="0" hangingPunct="1"/>
          <a:endParaRPr kumimoji="0" lang="tr-TR" sz="1100" b="0" i="0" u="none" strike="noStrike" kern="0" cap="none" spc="0" normalizeH="0" baseline="0">
            <a:ln>
              <a:noFill/>
            </a:ln>
            <a:solidFill>
              <a:prstClr val="black">
                <a:lumMod val="75000"/>
                <a:lumOff val="25000"/>
              </a:prst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indent="0" algn="l" defTabSz="914400" rtl="0" eaLnBrk="1" latinLnBrk="0" hangingPunct="1"/>
          <a:r>
            <a:rPr kumimoji="0" lang="tr-TR" sz="1100" b="0" i="0" u="none" strike="noStrike" kern="0" cap="none" spc="0" normalizeH="0" baseline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Son olarak kırmızı ile yazılı alanları seçip yazı tipini beyaz, hücrelere de dolgu yok </a:t>
          </a:r>
        </a:p>
      </xdr:txBody>
    </xdr:sp>
    <xdr:clientData/>
  </xdr:twoCellAnchor>
  <xdr:twoCellAnchor editAs="oneCell">
    <xdr:from>
      <xdr:col>12</xdr:col>
      <xdr:colOff>441961</xdr:colOff>
      <xdr:row>0</xdr:row>
      <xdr:rowOff>22861</xdr:rowOff>
    </xdr:from>
    <xdr:to>
      <xdr:col>12</xdr:col>
      <xdr:colOff>800100</xdr:colOff>
      <xdr:row>1</xdr:row>
      <xdr:rowOff>66155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6211" y="22861"/>
          <a:ext cx="358139" cy="35761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23553" name="AutoShape 1" descr="http://buroyonetimi.com.tr/images/logo.png"/>
        <xdr:cNvSpPr>
          <a:spLocks noChangeAspect="1" noChangeArrowheads="1"/>
        </xdr:cNvSpPr>
      </xdr:nvSpPr>
      <xdr:spPr bwMode="auto">
        <a:xfrm>
          <a:off x="6677025" y="100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304800</xdr:colOff>
      <xdr:row>6</xdr:row>
      <xdr:rowOff>304800</xdr:rowOff>
    </xdr:to>
    <xdr:sp macro="" textlink="">
      <xdr:nvSpPr>
        <xdr:cNvPr id="23554" name="AutoShape 2" descr="http://buroyonetimi.com.tr/images/logo.png"/>
        <xdr:cNvSpPr>
          <a:spLocks noChangeAspect="1" noChangeArrowheads="1"/>
        </xdr:cNvSpPr>
      </xdr:nvSpPr>
      <xdr:spPr bwMode="auto">
        <a:xfrm>
          <a:off x="6677025" y="195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buroyonetimi.com.tr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buroyonetimi.com.tr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buroyonetimi.com.tr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buroyonetimi.com.tr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buroyonetimi.com.tr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buroyonetimi.com.tr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buroyonetimi.com.tr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buroyonetimi.com.tr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buroyonetimi.com.tr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uroyonetimi.com.tr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buroyonetimi.com.tr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buroyonetimi.com.tr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buroyonetimi.com.tr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buroyonetimi.com.tr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buroyonetimi.com.t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BU291"/>
  <sheetViews>
    <sheetView showGridLines="0" tabSelected="1" zoomScale="90" zoomScaleNormal="90" workbookViewId="0">
      <selection activeCell="J4" sqref="J4"/>
    </sheetView>
  </sheetViews>
  <sheetFormatPr defaultColWidth="9" defaultRowHeight="26.25" customHeight="1" x14ac:dyDescent="0.3"/>
  <cols>
    <col min="1" max="10" width="9" style="1"/>
    <col min="11" max="11" width="4.109375" style="30" customWidth="1"/>
    <col min="12" max="12" width="4.109375" style="10" customWidth="1"/>
    <col min="13" max="13" width="18.109375" style="4" customWidth="1"/>
    <col min="14" max="73" width="9" style="4"/>
    <col min="74" max="16384" width="9" style="1"/>
  </cols>
  <sheetData>
    <row r="1" spans="1:14" ht="24.9" customHeight="1" thickBot="1" x14ac:dyDescent="0.45">
      <c r="A1" s="124" t="s">
        <v>31</v>
      </c>
      <c r="B1" s="125"/>
      <c r="C1" s="125"/>
      <c r="D1" s="125"/>
      <c r="E1" s="125"/>
      <c r="F1" s="125"/>
      <c r="G1" s="125"/>
      <c r="H1" s="125"/>
      <c r="I1" s="125"/>
      <c r="J1" s="126"/>
      <c r="K1" s="29"/>
      <c r="M1" s="12"/>
    </row>
    <row r="2" spans="1:14" s="4" customFormat="1" ht="24.9" customHeight="1" thickBot="1" x14ac:dyDescent="0.35">
      <c r="K2" s="30"/>
      <c r="L2" s="10"/>
      <c r="M2" s="13" t="s">
        <v>24</v>
      </c>
    </row>
    <row r="3" spans="1:14" s="4" customFormat="1" ht="24.9" customHeight="1" x14ac:dyDescent="0.3">
      <c r="A3" s="18" t="s">
        <v>0</v>
      </c>
      <c r="B3" s="19" t="s">
        <v>1</v>
      </c>
      <c r="C3" s="19" t="s">
        <v>2</v>
      </c>
      <c r="D3" s="20" t="s">
        <v>28</v>
      </c>
      <c r="E3" s="19" t="s">
        <v>25</v>
      </c>
      <c r="F3" s="20" t="s">
        <v>26</v>
      </c>
      <c r="G3" s="19" t="s">
        <v>3</v>
      </c>
      <c r="H3" s="19" t="s">
        <v>4</v>
      </c>
      <c r="I3" s="19" t="s">
        <v>5</v>
      </c>
      <c r="J3" s="21" t="s">
        <v>23</v>
      </c>
      <c r="K3" s="30"/>
      <c r="L3" s="10"/>
      <c r="M3" s="13"/>
    </row>
    <row r="4" spans="1:14" s="4" customFormat="1" ht="24.9" customHeight="1" x14ac:dyDescent="0.3">
      <c r="A4" s="22" t="s">
        <v>27</v>
      </c>
      <c r="B4" s="16" t="s">
        <v>11</v>
      </c>
      <c r="C4" s="16" t="s">
        <v>15</v>
      </c>
      <c r="D4" s="16" t="s">
        <v>30</v>
      </c>
      <c r="E4" s="16">
        <v>1</v>
      </c>
      <c r="F4" s="16">
        <v>2015</v>
      </c>
      <c r="G4" s="16" t="s">
        <v>17</v>
      </c>
      <c r="H4" s="16">
        <v>25</v>
      </c>
      <c r="I4" s="16">
        <v>0</v>
      </c>
      <c r="J4" s="23">
        <v>5500</v>
      </c>
      <c r="K4" s="30"/>
      <c r="L4" s="10"/>
      <c r="M4" s="13"/>
    </row>
    <row r="5" spans="1:14" s="4" customFormat="1" ht="24.9" customHeight="1" x14ac:dyDescent="0.3">
      <c r="A5" s="24" t="s">
        <v>10</v>
      </c>
      <c r="B5" s="17" t="s">
        <v>11</v>
      </c>
      <c r="C5" s="17" t="s">
        <v>15</v>
      </c>
      <c r="D5" s="17" t="s">
        <v>30</v>
      </c>
      <c r="E5" s="17">
        <v>0</v>
      </c>
      <c r="F5" s="17">
        <v>2020</v>
      </c>
      <c r="G5" s="17" t="s">
        <v>18</v>
      </c>
      <c r="H5" s="17">
        <v>15</v>
      </c>
      <c r="I5" s="17">
        <v>0</v>
      </c>
      <c r="J5" s="25">
        <v>4500</v>
      </c>
      <c r="K5" s="30"/>
      <c r="L5" s="10"/>
      <c r="M5" s="13"/>
    </row>
    <row r="6" spans="1:14" s="4" customFormat="1" ht="24.9" customHeight="1" x14ac:dyDescent="0.3">
      <c r="A6" s="22" t="s">
        <v>6</v>
      </c>
      <c r="B6" s="16" t="s">
        <v>13</v>
      </c>
      <c r="C6" s="16" t="s">
        <v>16</v>
      </c>
      <c r="D6" s="16" t="s">
        <v>29</v>
      </c>
      <c r="E6" s="16">
        <v>2</v>
      </c>
      <c r="F6" s="16">
        <v>2010</v>
      </c>
      <c r="G6" s="16" t="s">
        <v>19</v>
      </c>
      <c r="H6" s="16">
        <v>36</v>
      </c>
      <c r="I6" s="16" t="s">
        <v>21</v>
      </c>
      <c r="J6" s="23">
        <v>6500</v>
      </c>
      <c r="K6" s="30"/>
      <c r="L6" s="10"/>
      <c r="M6" s="13"/>
    </row>
    <row r="7" spans="1:14" s="7" customFormat="1" ht="24.9" customHeight="1" x14ac:dyDescent="0.45">
      <c r="A7" s="24" t="s">
        <v>7</v>
      </c>
      <c r="B7" s="17" t="s">
        <v>14</v>
      </c>
      <c r="C7" s="17" t="s">
        <v>15</v>
      </c>
      <c r="D7" s="17" t="s">
        <v>29</v>
      </c>
      <c r="E7" s="17">
        <v>0</v>
      </c>
      <c r="F7" s="17">
        <v>2005</v>
      </c>
      <c r="G7" s="17" t="s">
        <v>17</v>
      </c>
      <c r="H7" s="17">
        <v>41</v>
      </c>
      <c r="I7" s="17">
        <v>0</v>
      </c>
      <c r="J7" s="25">
        <v>5000</v>
      </c>
      <c r="K7" s="31"/>
      <c r="L7" s="31"/>
      <c r="M7" s="14"/>
    </row>
    <row r="8" spans="1:14" s="7" customFormat="1" ht="24.9" customHeight="1" thickBot="1" x14ac:dyDescent="0.35">
      <c r="A8" s="26" t="s">
        <v>8</v>
      </c>
      <c r="B8" s="27" t="s">
        <v>9</v>
      </c>
      <c r="C8" s="27" t="s">
        <v>16</v>
      </c>
      <c r="D8" s="27" t="s">
        <v>30</v>
      </c>
      <c r="E8" s="27">
        <v>0</v>
      </c>
      <c r="F8" s="27">
        <v>2000</v>
      </c>
      <c r="G8" s="27" t="s">
        <v>18</v>
      </c>
      <c r="H8" s="27">
        <v>25</v>
      </c>
      <c r="I8" s="27" t="s">
        <v>20</v>
      </c>
      <c r="J8" s="28">
        <v>5500</v>
      </c>
      <c r="K8" s="31"/>
      <c r="L8" s="31"/>
    </row>
    <row r="9" spans="1:14" s="4" customFormat="1" ht="24.9" customHeight="1" thickBot="1" x14ac:dyDescent="0.35">
      <c r="K9" s="30"/>
      <c r="L9" s="10"/>
    </row>
    <row r="10" spans="1:14" s="4" customFormat="1" ht="24.9" customHeight="1" x14ac:dyDescent="0.3">
      <c r="A10" s="127" t="s">
        <v>22</v>
      </c>
      <c r="B10" s="128"/>
      <c r="C10" s="128"/>
      <c r="D10" s="128"/>
      <c r="E10" s="128"/>
      <c r="F10" s="128"/>
      <c r="G10" s="128"/>
      <c r="H10" s="128"/>
      <c r="I10" s="128"/>
      <c r="J10" s="129"/>
      <c r="K10" s="30"/>
      <c r="L10" s="10"/>
    </row>
    <row r="11" spans="1:14" s="4" customFormat="1" ht="24.9" customHeight="1" x14ac:dyDescent="0.3">
      <c r="A11" s="122" t="s">
        <v>130</v>
      </c>
      <c r="B11" s="123"/>
      <c r="C11" s="123"/>
      <c r="D11" s="123"/>
      <c r="E11" s="123"/>
      <c r="F11" s="123"/>
      <c r="G11" s="123"/>
      <c r="H11" s="123"/>
      <c r="I11" s="123"/>
      <c r="J11" s="15"/>
      <c r="K11" s="32" t="str">
        <f>IF(J11="","",IF(L11=J11,"R","T"))</f>
        <v/>
      </c>
      <c r="L11" s="9">
        <f>SUM(J4:J8)</f>
        <v>27000</v>
      </c>
      <c r="M11" s="10" t="s">
        <v>134</v>
      </c>
      <c r="N11" s="11"/>
    </row>
    <row r="12" spans="1:14" s="4" customFormat="1" ht="24.9" customHeight="1" x14ac:dyDescent="0.3">
      <c r="A12" s="130" t="s">
        <v>129</v>
      </c>
      <c r="B12" s="131"/>
      <c r="C12" s="131"/>
      <c r="D12" s="131"/>
      <c r="E12" s="131"/>
      <c r="F12" s="131"/>
      <c r="G12" s="131"/>
      <c r="H12" s="131"/>
      <c r="I12" s="131"/>
      <c r="J12" s="3"/>
      <c r="K12" s="32" t="str">
        <f t="shared" ref="K12:K15" si="0">IF(J12="","",IF(L12=J12,"R","T"))</f>
        <v/>
      </c>
      <c r="L12" s="9">
        <f>MAX(J4:J8)</f>
        <v>6500</v>
      </c>
      <c r="M12" s="10" t="s">
        <v>135</v>
      </c>
      <c r="N12" s="11"/>
    </row>
    <row r="13" spans="1:14" s="4" customFormat="1" ht="24.9" customHeight="1" x14ac:dyDescent="0.3">
      <c r="A13" s="132" t="s">
        <v>131</v>
      </c>
      <c r="B13" s="133"/>
      <c r="C13" s="133"/>
      <c r="D13" s="133"/>
      <c r="E13" s="133"/>
      <c r="F13" s="133"/>
      <c r="G13" s="133"/>
      <c r="H13" s="133"/>
      <c r="I13" s="133"/>
      <c r="J13" s="3"/>
      <c r="K13" s="32" t="str">
        <f t="shared" si="0"/>
        <v/>
      </c>
      <c r="L13" s="9">
        <f>MIN(F4:F8)</f>
        <v>2000</v>
      </c>
      <c r="M13" s="10" t="s">
        <v>136</v>
      </c>
      <c r="N13" s="11"/>
    </row>
    <row r="14" spans="1:14" s="4" customFormat="1" ht="24.9" customHeight="1" x14ac:dyDescent="0.3">
      <c r="A14" s="130" t="s">
        <v>132</v>
      </c>
      <c r="B14" s="131"/>
      <c r="C14" s="131"/>
      <c r="D14" s="131"/>
      <c r="E14" s="131"/>
      <c r="F14" s="131"/>
      <c r="G14" s="131"/>
      <c r="H14" s="131"/>
      <c r="I14" s="131"/>
      <c r="J14" s="3"/>
      <c r="K14" s="32" t="str">
        <f t="shared" si="0"/>
        <v/>
      </c>
      <c r="L14" s="9">
        <f>AVERAGE(H4:H8)</f>
        <v>28.4</v>
      </c>
      <c r="M14" s="10" t="s">
        <v>137</v>
      </c>
      <c r="N14" s="11"/>
    </row>
    <row r="15" spans="1:14" s="4" customFormat="1" ht="24.9" customHeight="1" x14ac:dyDescent="0.3">
      <c r="A15" s="122" t="s">
        <v>133</v>
      </c>
      <c r="B15" s="123"/>
      <c r="C15" s="123"/>
      <c r="D15" s="123"/>
      <c r="E15" s="123"/>
      <c r="F15" s="123"/>
      <c r="G15" s="123"/>
      <c r="H15" s="123"/>
      <c r="I15" s="123"/>
      <c r="J15" s="3"/>
      <c r="K15" s="32" t="str">
        <f t="shared" si="0"/>
        <v/>
      </c>
      <c r="L15" s="9">
        <f>COUNTIF(C4:C8,"E")</f>
        <v>3</v>
      </c>
      <c r="M15" s="10" t="s">
        <v>138</v>
      </c>
      <c r="N15" s="11"/>
    </row>
    <row r="16" spans="1:14" s="4" customFormat="1" ht="26.25" customHeight="1" x14ac:dyDescent="0.3">
      <c r="K16" s="30"/>
      <c r="L16" s="10"/>
    </row>
    <row r="17" spans="11:12" s="4" customFormat="1" ht="26.25" customHeight="1" x14ac:dyDescent="0.3">
      <c r="K17" s="30"/>
      <c r="L17" s="10"/>
    </row>
    <row r="18" spans="11:12" s="4" customFormat="1" ht="26.25" customHeight="1" x14ac:dyDescent="0.3">
      <c r="K18" s="30"/>
      <c r="L18" s="10"/>
    </row>
    <row r="19" spans="11:12" s="4" customFormat="1" ht="26.25" customHeight="1" x14ac:dyDescent="0.3">
      <c r="K19" s="30"/>
      <c r="L19" s="10"/>
    </row>
    <row r="20" spans="11:12" s="4" customFormat="1" ht="26.25" customHeight="1" x14ac:dyDescent="0.3">
      <c r="K20" s="30"/>
      <c r="L20" s="10"/>
    </row>
    <row r="21" spans="11:12" s="4" customFormat="1" ht="26.25" customHeight="1" x14ac:dyDescent="0.3">
      <c r="K21" s="30"/>
      <c r="L21" s="10"/>
    </row>
    <row r="22" spans="11:12" s="4" customFormat="1" ht="26.25" customHeight="1" x14ac:dyDescent="0.3">
      <c r="K22" s="30"/>
      <c r="L22" s="10"/>
    </row>
    <row r="23" spans="11:12" s="4" customFormat="1" ht="26.25" customHeight="1" x14ac:dyDescent="0.3">
      <c r="K23" s="30"/>
      <c r="L23" s="10"/>
    </row>
    <row r="24" spans="11:12" s="4" customFormat="1" ht="26.25" customHeight="1" x14ac:dyDescent="0.3">
      <c r="K24" s="30"/>
      <c r="L24" s="10"/>
    </row>
    <row r="25" spans="11:12" s="4" customFormat="1" ht="26.25" customHeight="1" x14ac:dyDescent="0.3">
      <c r="K25" s="30"/>
      <c r="L25" s="10"/>
    </row>
    <row r="26" spans="11:12" s="4" customFormat="1" ht="26.25" customHeight="1" x14ac:dyDescent="0.3">
      <c r="K26" s="30"/>
      <c r="L26" s="10"/>
    </row>
    <row r="27" spans="11:12" s="4" customFormat="1" ht="26.25" customHeight="1" x14ac:dyDescent="0.3">
      <c r="K27" s="30"/>
      <c r="L27" s="10"/>
    </row>
    <row r="28" spans="11:12" s="4" customFormat="1" ht="26.25" customHeight="1" x14ac:dyDescent="0.3">
      <c r="K28" s="30"/>
      <c r="L28" s="10"/>
    </row>
    <row r="29" spans="11:12" s="4" customFormat="1" ht="26.25" customHeight="1" x14ac:dyDescent="0.3">
      <c r="K29" s="30"/>
      <c r="L29" s="10"/>
    </row>
    <row r="30" spans="11:12" s="4" customFormat="1" ht="26.25" customHeight="1" x14ac:dyDescent="0.3">
      <c r="K30" s="30"/>
      <c r="L30" s="10"/>
    </row>
    <row r="31" spans="11:12" s="4" customFormat="1" ht="26.25" customHeight="1" x14ac:dyDescent="0.3">
      <c r="K31" s="30"/>
      <c r="L31" s="10"/>
    </row>
    <row r="32" spans="11:12" s="4" customFormat="1" ht="26.25" customHeight="1" x14ac:dyDescent="0.3">
      <c r="K32" s="30"/>
      <c r="L32" s="10"/>
    </row>
    <row r="33" spans="11:12" s="4" customFormat="1" ht="26.25" customHeight="1" x14ac:dyDescent="0.3">
      <c r="K33" s="30"/>
      <c r="L33" s="10"/>
    </row>
    <row r="34" spans="11:12" s="4" customFormat="1" ht="26.25" customHeight="1" x14ac:dyDescent="0.3">
      <c r="K34" s="30"/>
      <c r="L34" s="10"/>
    </row>
    <row r="35" spans="11:12" s="4" customFormat="1" ht="26.25" customHeight="1" x14ac:dyDescent="0.3">
      <c r="K35" s="30"/>
      <c r="L35" s="10"/>
    </row>
    <row r="36" spans="11:12" s="4" customFormat="1" ht="26.25" customHeight="1" x14ac:dyDescent="0.3">
      <c r="K36" s="30"/>
      <c r="L36" s="10"/>
    </row>
    <row r="37" spans="11:12" s="4" customFormat="1" ht="26.25" customHeight="1" x14ac:dyDescent="0.3">
      <c r="K37" s="30"/>
      <c r="L37" s="10"/>
    </row>
    <row r="38" spans="11:12" s="4" customFormat="1" ht="26.25" customHeight="1" x14ac:dyDescent="0.3">
      <c r="K38" s="30"/>
      <c r="L38" s="10"/>
    </row>
    <row r="39" spans="11:12" s="4" customFormat="1" ht="26.25" customHeight="1" x14ac:dyDescent="0.3">
      <c r="K39" s="30"/>
      <c r="L39" s="10"/>
    </row>
    <row r="40" spans="11:12" s="4" customFormat="1" ht="26.25" customHeight="1" x14ac:dyDescent="0.3">
      <c r="K40" s="30"/>
      <c r="L40" s="10"/>
    </row>
    <row r="41" spans="11:12" s="4" customFormat="1" ht="26.25" customHeight="1" x14ac:dyDescent="0.3">
      <c r="K41" s="30"/>
      <c r="L41" s="10"/>
    </row>
    <row r="42" spans="11:12" s="4" customFormat="1" ht="26.25" customHeight="1" x14ac:dyDescent="0.3">
      <c r="K42" s="30"/>
      <c r="L42" s="10"/>
    </row>
    <row r="43" spans="11:12" s="4" customFormat="1" ht="26.25" customHeight="1" x14ac:dyDescent="0.3">
      <c r="K43" s="30"/>
      <c r="L43" s="10"/>
    </row>
    <row r="44" spans="11:12" s="4" customFormat="1" ht="26.25" customHeight="1" x14ac:dyDescent="0.3">
      <c r="K44" s="30"/>
      <c r="L44" s="10"/>
    </row>
    <row r="45" spans="11:12" s="4" customFormat="1" ht="26.25" customHeight="1" x14ac:dyDescent="0.3">
      <c r="K45" s="30"/>
      <c r="L45" s="10"/>
    </row>
    <row r="46" spans="11:12" s="4" customFormat="1" ht="26.25" customHeight="1" x14ac:dyDescent="0.3">
      <c r="K46" s="30"/>
      <c r="L46" s="10"/>
    </row>
    <row r="47" spans="11:12" s="4" customFormat="1" ht="26.25" customHeight="1" x14ac:dyDescent="0.3">
      <c r="K47" s="30"/>
      <c r="L47" s="10"/>
    </row>
    <row r="48" spans="11:12" s="4" customFormat="1" ht="26.25" customHeight="1" x14ac:dyDescent="0.3">
      <c r="K48" s="30"/>
      <c r="L48" s="10"/>
    </row>
    <row r="49" spans="11:12" s="4" customFormat="1" ht="26.25" customHeight="1" x14ac:dyDescent="0.3">
      <c r="K49" s="30"/>
      <c r="L49" s="10"/>
    </row>
    <row r="50" spans="11:12" s="4" customFormat="1" ht="26.25" customHeight="1" x14ac:dyDescent="0.3">
      <c r="K50" s="30"/>
      <c r="L50" s="10"/>
    </row>
    <row r="51" spans="11:12" s="4" customFormat="1" ht="26.25" customHeight="1" x14ac:dyDescent="0.3">
      <c r="K51" s="30"/>
      <c r="L51" s="10"/>
    </row>
    <row r="52" spans="11:12" s="4" customFormat="1" ht="26.25" customHeight="1" x14ac:dyDescent="0.3">
      <c r="K52" s="30"/>
      <c r="L52" s="10"/>
    </row>
    <row r="53" spans="11:12" s="4" customFormat="1" ht="26.25" customHeight="1" x14ac:dyDescent="0.3">
      <c r="K53" s="30"/>
      <c r="L53" s="10"/>
    </row>
    <row r="54" spans="11:12" s="4" customFormat="1" ht="26.25" customHeight="1" x14ac:dyDescent="0.3">
      <c r="K54" s="30"/>
      <c r="L54" s="10"/>
    </row>
    <row r="55" spans="11:12" s="4" customFormat="1" ht="26.25" customHeight="1" x14ac:dyDescent="0.3">
      <c r="K55" s="30"/>
      <c r="L55" s="10"/>
    </row>
    <row r="56" spans="11:12" s="4" customFormat="1" ht="26.25" customHeight="1" x14ac:dyDescent="0.3">
      <c r="K56" s="30"/>
      <c r="L56" s="10"/>
    </row>
    <row r="57" spans="11:12" s="4" customFormat="1" ht="26.25" customHeight="1" x14ac:dyDescent="0.3">
      <c r="K57" s="30"/>
      <c r="L57" s="10"/>
    </row>
    <row r="58" spans="11:12" s="4" customFormat="1" ht="26.25" customHeight="1" x14ac:dyDescent="0.3">
      <c r="K58" s="30"/>
      <c r="L58" s="10"/>
    </row>
    <row r="59" spans="11:12" s="4" customFormat="1" ht="26.25" customHeight="1" x14ac:dyDescent="0.3">
      <c r="K59" s="30"/>
      <c r="L59" s="10"/>
    </row>
    <row r="60" spans="11:12" s="4" customFormat="1" ht="26.25" customHeight="1" x14ac:dyDescent="0.3">
      <c r="K60" s="30"/>
      <c r="L60" s="10"/>
    </row>
    <row r="61" spans="11:12" s="4" customFormat="1" ht="26.25" customHeight="1" x14ac:dyDescent="0.3">
      <c r="K61" s="30"/>
      <c r="L61" s="10"/>
    </row>
    <row r="62" spans="11:12" s="4" customFormat="1" ht="26.25" customHeight="1" x14ac:dyDescent="0.3">
      <c r="K62" s="30"/>
      <c r="L62" s="10"/>
    </row>
    <row r="63" spans="11:12" s="4" customFormat="1" ht="26.25" customHeight="1" x14ac:dyDescent="0.3">
      <c r="K63" s="30"/>
      <c r="L63" s="10"/>
    </row>
    <row r="64" spans="11:12" s="4" customFormat="1" ht="26.25" customHeight="1" x14ac:dyDescent="0.3">
      <c r="K64" s="30"/>
      <c r="L64" s="10"/>
    </row>
    <row r="65" spans="11:12" s="4" customFormat="1" ht="26.25" customHeight="1" x14ac:dyDescent="0.3">
      <c r="K65" s="30"/>
      <c r="L65" s="10"/>
    </row>
    <row r="66" spans="11:12" s="4" customFormat="1" ht="26.25" customHeight="1" x14ac:dyDescent="0.3">
      <c r="K66" s="30"/>
      <c r="L66" s="10"/>
    </row>
    <row r="67" spans="11:12" s="4" customFormat="1" ht="26.25" customHeight="1" x14ac:dyDescent="0.3">
      <c r="K67" s="30"/>
      <c r="L67" s="10"/>
    </row>
    <row r="68" spans="11:12" s="4" customFormat="1" ht="26.25" customHeight="1" x14ac:dyDescent="0.3">
      <c r="K68" s="30"/>
      <c r="L68" s="10"/>
    </row>
    <row r="69" spans="11:12" s="4" customFormat="1" ht="26.25" customHeight="1" x14ac:dyDescent="0.3">
      <c r="K69" s="30"/>
      <c r="L69" s="10"/>
    </row>
    <row r="70" spans="11:12" s="4" customFormat="1" ht="26.25" customHeight="1" x14ac:dyDescent="0.3">
      <c r="K70" s="30"/>
      <c r="L70" s="10"/>
    </row>
    <row r="71" spans="11:12" s="4" customFormat="1" ht="26.25" customHeight="1" x14ac:dyDescent="0.3">
      <c r="K71" s="30"/>
      <c r="L71" s="10"/>
    </row>
    <row r="72" spans="11:12" s="4" customFormat="1" ht="26.25" customHeight="1" x14ac:dyDescent="0.3">
      <c r="K72" s="30"/>
      <c r="L72" s="10"/>
    </row>
    <row r="73" spans="11:12" s="4" customFormat="1" ht="26.25" customHeight="1" x14ac:dyDescent="0.3">
      <c r="K73" s="30"/>
      <c r="L73" s="10"/>
    </row>
    <row r="74" spans="11:12" s="4" customFormat="1" ht="26.25" customHeight="1" x14ac:dyDescent="0.3">
      <c r="K74" s="30"/>
      <c r="L74" s="10"/>
    </row>
    <row r="75" spans="11:12" s="4" customFormat="1" ht="26.25" customHeight="1" x14ac:dyDescent="0.3">
      <c r="K75" s="30"/>
      <c r="L75" s="10"/>
    </row>
    <row r="76" spans="11:12" s="4" customFormat="1" ht="26.25" customHeight="1" x14ac:dyDescent="0.3">
      <c r="K76" s="30"/>
      <c r="L76" s="10"/>
    </row>
    <row r="77" spans="11:12" s="4" customFormat="1" ht="26.25" customHeight="1" x14ac:dyDescent="0.3">
      <c r="K77" s="30"/>
      <c r="L77" s="10"/>
    </row>
    <row r="78" spans="11:12" s="4" customFormat="1" ht="26.25" customHeight="1" x14ac:dyDescent="0.3">
      <c r="K78" s="30"/>
      <c r="L78" s="10"/>
    </row>
    <row r="79" spans="11:12" s="4" customFormat="1" ht="26.25" customHeight="1" x14ac:dyDescent="0.3">
      <c r="K79" s="30"/>
      <c r="L79" s="10"/>
    </row>
    <row r="80" spans="11:12" s="4" customFormat="1" ht="26.25" customHeight="1" x14ac:dyDescent="0.3">
      <c r="K80" s="30"/>
      <c r="L80" s="10"/>
    </row>
    <row r="81" spans="11:12" s="4" customFormat="1" ht="26.25" customHeight="1" x14ac:dyDescent="0.3">
      <c r="K81" s="30"/>
      <c r="L81" s="10"/>
    </row>
    <row r="82" spans="11:12" s="4" customFormat="1" ht="26.25" customHeight="1" x14ac:dyDescent="0.3">
      <c r="K82" s="30"/>
      <c r="L82" s="10"/>
    </row>
    <row r="83" spans="11:12" s="4" customFormat="1" ht="26.25" customHeight="1" x14ac:dyDescent="0.3">
      <c r="K83" s="30"/>
      <c r="L83" s="10"/>
    </row>
    <row r="84" spans="11:12" s="4" customFormat="1" ht="26.25" customHeight="1" x14ac:dyDescent="0.3">
      <c r="K84" s="30"/>
      <c r="L84" s="10"/>
    </row>
    <row r="85" spans="11:12" s="4" customFormat="1" ht="26.25" customHeight="1" x14ac:dyDescent="0.3">
      <c r="K85" s="30"/>
      <c r="L85" s="10"/>
    </row>
    <row r="86" spans="11:12" s="4" customFormat="1" ht="26.25" customHeight="1" x14ac:dyDescent="0.3">
      <c r="K86" s="30"/>
      <c r="L86" s="10"/>
    </row>
    <row r="87" spans="11:12" s="4" customFormat="1" ht="26.25" customHeight="1" x14ac:dyDescent="0.3">
      <c r="K87" s="30"/>
      <c r="L87" s="10"/>
    </row>
    <row r="88" spans="11:12" s="4" customFormat="1" ht="26.25" customHeight="1" x14ac:dyDescent="0.3">
      <c r="K88" s="30"/>
      <c r="L88" s="10"/>
    </row>
    <row r="89" spans="11:12" s="4" customFormat="1" ht="26.25" customHeight="1" x14ac:dyDescent="0.3">
      <c r="K89" s="30"/>
      <c r="L89" s="10"/>
    </row>
    <row r="90" spans="11:12" s="4" customFormat="1" ht="26.25" customHeight="1" x14ac:dyDescent="0.3">
      <c r="K90" s="30"/>
      <c r="L90" s="10"/>
    </row>
    <row r="91" spans="11:12" s="4" customFormat="1" ht="26.25" customHeight="1" x14ac:dyDescent="0.3">
      <c r="K91" s="30"/>
      <c r="L91" s="10"/>
    </row>
    <row r="92" spans="11:12" s="4" customFormat="1" ht="26.25" customHeight="1" x14ac:dyDescent="0.3">
      <c r="K92" s="30"/>
      <c r="L92" s="10"/>
    </row>
    <row r="93" spans="11:12" s="4" customFormat="1" ht="26.25" customHeight="1" x14ac:dyDescent="0.3">
      <c r="K93" s="30"/>
      <c r="L93" s="10"/>
    </row>
    <row r="94" spans="11:12" s="4" customFormat="1" ht="26.25" customHeight="1" x14ac:dyDescent="0.3">
      <c r="K94" s="30"/>
      <c r="L94" s="10"/>
    </row>
    <row r="95" spans="11:12" s="4" customFormat="1" ht="26.25" customHeight="1" x14ac:dyDescent="0.3">
      <c r="K95" s="30"/>
      <c r="L95" s="10"/>
    </row>
    <row r="96" spans="11:12" s="4" customFormat="1" ht="26.25" customHeight="1" x14ac:dyDescent="0.3">
      <c r="K96" s="30"/>
      <c r="L96" s="10"/>
    </row>
    <row r="97" spans="11:12" s="4" customFormat="1" ht="26.25" customHeight="1" x14ac:dyDescent="0.3">
      <c r="K97" s="30"/>
      <c r="L97" s="10"/>
    </row>
    <row r="98" spans="11:12" s="4" customFormat="1" ht="26.25" customHeight="1" x14ac:dyDescent="0.3">
      <c r="K98" s="30"/>
      <c r="L98" s="10"/>
    </row>
    <row r="99" spans="11:12" s="4" customFormat="1" ht="26.25" customHeight="1" x14ac:dyDescent="0.3">
      <c r="K99" s="30"/>
      <c r="L99" s="10"/>
    </row>
    <row r="100" spans="11:12" s="4" customFormat="1" ht="26.25" customHeight="1" x14ac:dyDescent="0.3">
      <c r="K100" s="30"/>
      <c r="L100" s="10"/>
    </row>
    <row r="101" spans="11:12" s="4" customFormat="1" ht="26.25" customHeight="1" x14ac:dyDescent="0.3">
      <c r="K101" s="30"/>
      <c r="L101" s="10"/>
    </row>
    <row r="102" spans="11:12" s="4" customFormat="1" ht="26.25" customHeight="1" x14ac:dyDescent="0.3">
      <c r="K102" s="30"/>
      <c r="L102" s="10"/>
    </row>
    <row r="103" spans="11:12" s="4" customFormat="1" ht="26.25" customHeight="1" x14ac:dyDescent="0.3">
      <c r="K103" s="30"/>
      <c r="L103" s="10"/>
    </row>
    <row r="104" spans="11:12" s="4" customFormat="1" ht="26.25" customHeight="1" x14ac:dyDescent="0.3">
      <c r="K104" s="30"/>
      <c r="L104" s="10"/>
    </row>
    <row r="105" spans="11:12" s="4" customFormat="1" ht="26.25" customHeight="1" x14ac:dyDescent="0.3">
      <c r="K105" s="30"/>
      <c r="L105" s="10"/>
    </row>
    <row r="106" spans="11:12" s="4" customFormat="1" ht="26.25" customHeight="1" x14ac:dyDescent="0.3">
      <c r="K106" s="30"/>
      <c r="L106" s="10"/>
    </row>
    <row r="107" spans="11:12" s="4" customFormat="1" ht="26.25" customHeight="1" x14ac:dyDescent="0.3">
      <c r="K107" s="30"/>
      <c r="L107" s="10"/>
    </row>
    <row r="108" spans="11:12" s="4" customFormat="1" ht="26.25" customHeight="1" x14ac:dyDescent="0.3">
      <c r="K108" s="30"/>
      <c r="L108" s="10"/>
    </row>
    <row r="109" spans="11:12" s="4" customFormat="1" ht="26.25" customHeight="1" x14ac:dyDescent="0.3">
      <c r="K109" s="30"/>
      <c r="L109" s="10"/>
    </row>
    <row r="110" spans="11:12" s="4" customFormat="1" ht="26.25" customHeight="1" x14ac:dyDescent="0.3">
      <c r="K110" s="30"/>
      <c r="L110" s="10"/>
    </row>
    <row r="111" spans="11:12" s="4" customFormat="1" ht="26.25" customHeight="1" x14ac:dyDescent="0.3">
      <c r="K111" s="30"/>
      <c r="L111" s="10"/>
    </row>
    <row r="112" spans="11:12" s="4" customFormat="1" ht="26.25" customHeight="1" x14ac:dyDescent="0.3">
      <c r="K112" s="30"/>
      <c r="L112" s="10"/>
    </row>
    <row r="113" spans="11:12" s="4" customFormat="1" ht="26.25" customHeight="1" x14ac:dyDescent="0.3">
      <c r="K113" s="30"/>
      <c r="L113" s="10"/>
    </row>
    <row r="114" spans="11:12" s="4" customFormat="1" ht="26.25" customHeight="1" x14ac:dyDescent="0.3">
      <c r="K114" s="30"/>
      <c r="L114" s="10"/>
    </row>
    <row r="115" spans="11:12" s="4" customFormat="1" ht="26.25" customHeight="1" x14ac:dyDescent="0.3">
      <c r="K115" s="30"/>
      <c r="L115" s="10"/>
    </row>
    <row r="116" spans="11:12" s="4" customFormat="1" ht="26.25" customHeight="1" x14ac:dyDescent="0.3">
      <c r="K116" s="30"/>
      <c r="L116" s="10"/>
    </row>
    <row r="117" spans="11:12" s="4" customFormat="1" ht="26.25" customHeight="1" x14ac:dyDescent="0.3">
      <c r="K117" s="30"/>
      <c r="L117" s="10"/>
    </row>
    <row r="118" spans="11:12" s="4" customFormat="1" ht="26.25" customHeight="1" x14ac:dyDescent="0.3">
      <c r="K118" s="30"/>
      <c r="L118" s="10"/>
    </row>
    <row r="119" spans="11:12" s="4" customFormat="1" ht="26.25" customHeight="1" x14ac:dyDescent="0.3">
      <c r="K119" s="30"/>
      <c r="L119" s="10"/>
    </row>
    <row r="120" spans="11:12" s="4" customFormat="1" ht="26.25" customHeight="1" x14ac:dyDescent="0.3">
      <c r="K120" s="30"/>
      <c r="L120" s="10"/>
    </row>
    <row r="121" spans="11:12" s="4" customFormat="1" ht="26.25" customHeight="1" x14ac:dyDescent="0.3">
      <c r="K121" s="30"/>
      <c r="L121" s="10"/>
    </row>
    <row r="122" spans="11:12" s="4" customFormat="1" ht="26.25" customHeight="1" x14ac:dyDescent="0.3">
      <c r="K122" s="30"/>
      <c r="L122" s="10"/>
    </row>
    <row r="123" spans="11:12" s="4" customFormat="1" ht="26.25" customHeight="1" x14ac:dyDescent="0.3">
      <c r="K123" s="30"/>
      <c r="L123" s="10"/>
    </row>
    <row r="124" spans="11:12" s="4" customFormat="1" ht="26.25" customHeight="1" x14ac:dyDescent="0.3">
      <c r="K124" s="30"/>
      <c r="L124" s="10"/>
    </row>
    <row r="125" spans="11:12" s="4" customFormat="1" ht="26.25" customHeight="1" x14ac:dyDescent="0.3">
      <c r="K125" s="30"/>
      <c r="L125" s="10"/>
    </row>
    <row r="126" spans="11:12" s="4" customFormat="1" ht="26.25" customHeight="1" x14ac:dyDescent="0.3">
      <c r="K126" s="30"/>
      <c r="L126" s="10"/>
    </row>
    <row r="127" spans="11:12" s="4" customFormat="1" ht="26.25" customHeight="1" x14ac:dyDescent="0.3">
      <c r="K127" s="30"/>
      <c r="L127" s="10"/>
    </row>
    <row r="128" spans="11:12" s="4" customFormat="1" ht="26.25" customHeight="1" x14ac:dyDescent="0.3">
      <c r="K128" s="30"/>
      <c r="L128" s="10"/>
    </row>
    <row r="129" spans="11:12" s="4" customFormat="1" ht="26.25" customHeight="1" x14ac:dyDescent="0.3">
      <c r="K129" s="30"/>
      <c r="L129" s="10"/>
    </row>
    <row r="130" spans="11:12" s="4" customFormat="1" ht="26.25" customHeight="1" x14ac:dyDescent="0.3">
      <c r="K130" s="30"/>
      <c r="L130" s="10"/>
    </row>
    <row r="131" spans="11:12" s="4" customFormat="1" ht="26.25" customHeight="1" x14ac:dyDescent="0.3">
      <c r="K131" s="30"/>
      <c r="L131" s="10"/>
    </row>
    <row r="132" spans="11:12" s="4" customFormat="1" ht="26.25" customHeight="1" x14ac:dyDescent="0.3">
      <c r="K132" s="30"/>
      <c r="L132" s="10"/>
    </row>
    <row r="133" spans="11:12" s="4" customFormat="1" ht="26.25" customHeight="1" x14ac:dyDescent="0.3">
      <c r="K133" s="30"/>
      <c r="L133" s="10"/>
    </row>
    <row r="134" spans="11:12" s="4" customFormat="1" ht="26.25" customHeight="1" x14ac:dyDescent="0.3">
      <c r="K134" s="30"/>
      <c r="L134" s="10"/>
    </row>
    <row r="135" spans="11:12" s="4" customFormat="1" ht="26.25" customHeight="1" x14ac:dyDescent="0.3">
      <c r="K135" s="30"/>
      <c r="L135" s="10"/>
    </row>
    <row r="136" spans="11:12" s="4" customFormat="1" ht="26.25" customHeight="1" x14ac:dyDescent="0.3">
      <c r="K136" s="30"/>
      <c r="L136" s="10"/>
    </row>
    <row r="137" spans="11:12" s="4" customFormat="1" ht="26.25" customHeight="1" x14ac:dyDescent="0.3">
      <c r="K137" s="30"/>
      <c r="L137" s="10"/>
    </row>
    <row r="138" spans="11:12" s="4" customFormat="1" ht="26.25" customHeight="1" x14ac:dyDescent="0.3">
      <c r="K138" s="30"/>
      <c r="L138" s="10"/>
    </row>
    <row r="139" spans="11:12" s="4" customFormat="1" ht="26.25" customHeight="1" x14ac:dyDescent="0.3">
      <c r="K139" s="30"/>
      <c r="L139" s="10"/>
    </row>
    <row r="140" spans="11:12" s="4" customFormat="1" ht="26.25" customHeight="1" x14ac:dyDescent="0.3">
      <c r="K140" s="30"/>
      <c r="L140" s="10"/>
    </row>
    <row r="141" spans="11:12" s="4" customFormat="1" ht="26.25" customHeight="1" x14ac:dyDescent="0.3">
      <c r="K141" s="30"/>
      <c r="L141" s="10"/>
    </row>
    <row r="142" spans="11:12" s="4" customFormat="1" ht="26.25" customHeight="1" x14ac:dyDescent="0.3">
      <c r="K142" s="30"/>
      <c r="L142" s="10"/>
    </row>
    <row r="143" spans="11:12" s="4" customFormat="1" ht="26.25" customHeight="1" x14ac:dyDescent="0.3">
      <c r="K143" s="30"/>
      <c r="L143" s="10"/>
    </row>
    <row r="144" spans="11:12" s="4" customFormat="1" ht="26.25" customHeight="1" x14ac:dyDescent="0.3">
      <c r="K144" s="30"/>
      <c r="L144" s="10"/>
    </row>
    <row r="145" spans="11:12" s="4" customFormat="1" ht="26.25" customHeight="1" x14ac:dyDescent="0.3">
      <c r="K145" s="30"/>
      <c r="L145" s="10"/>
    </row>
    <row r="146" spans="11:12" s="4" customFormat="1" ht="26.25" customHeight="1" x14ac:dyDescent="0.3">
      <c r="K146" s="30"/>
      <c r="L146" s="10"/>
    </row>
    <row r="147" spans="11:12" s="4" customFormat="1" ht="26.25" customHeight="1" x14ac:dyDescent="0.3">
      <c r="K147" s="30"/>
      <c r="L147" s="10"/>
    </row>
    <row r="148" spans="11:12" s="4" customFormat="1" ht="26.25" customHeight="1" x14ac:dyDescent="0.3">
      <c r="K148" s="30"/>
      <c r="L148" s="10"/>
    </row>
    <row r="149" spans="11:12" s="4" customFormat="1" ht="26.25" customHeight="1" x14ac:dyDescent="0.3">
      <c r="K149" s="30"/>
      <c r="L149" s="10"/>
    </row>
    <row r="150" spans="11:12" s="4" customFormat="1" ht="26.25" customHeight="1" x14ac:dyDescent="0.3">
      <c r="K150" s="30"/>
      <c r="L150" s="10"/>
    </row>
    <row r="151" spans="11:12" s="4" customFormat="1" ht="26.25" customHeight="1" x14ac:dyDescent="0.3">
      <c r="K151" s="30"/>
      <c r="L151" s="10"/>
    </row>
    <row r="152" spans="11:12" s="4" customFormat="1" ht="26.25" customHeight="1" x14ac:dyDescent="0.3">
      <c r="K152" s="30"/>
      <c r="L152" s="10"/>
    </row>
    <row r="153" spans="11:12" s="4" customFormat="1" ht="26.25" customHeight="1" x14ac:dyDescent="0.3">
      <c r="K153" s="30"/>
      <c r="L153" s="10"/>
    </row>
    <row r="154" spans="11:12" s="4" customFormat="1" ht="26.25" customHeight="1" x14ac:dyDescent="0.3">
      <c r="K154" s="30"/>
      <c r="L154" s="10"/>
    </row>
    <row r="155" spans="11:12" s="4" customFormat="1" ht="26.25" customHeight="1" x14ac:dyDescent="0.3">
      <c r="K155" s="30"/>
      <c r="L155" s="10"/>
    </row>
    <row r="156" spans="11:12" s="4" customFormat="1" ht="26.25" customHeight="1" x14ac:dyDescent="0.3">
      <c r="K156" s="30"/>
      <c r="L156" s="10"/>
    </row>
    <row r="157" spans="11:12" s="4" customFormat="1" ht="26.25" customHeight="1" x14ac:dyDescent="0.3">
      <c r="K157" s="30"/>
      <c r="L157" s="10"/>
    </row>
    <row r="158" spans="11:12" s="4" customFormat="1" ht="26.25" customHeight="1" x14ac:dyDescent="0.3">
      <c r="K158" s="30"/>
      <c r="L158" s="10"/>
    </row>
    <row r="159" spans="11:12" s="4" customFormat="1" ht="26.25" customHeight="1" x14ac:dyDescent="0.3">
      <c r="K159" s="30"/>
      <c r="L159" s="10"/>
    </row>
    <row r="160" spans="11:12" s="4" customFormat="1" ht="26.25" customHeight="1" x14ac:dyDescent="0.3">
      <c r="K160" s="30"/>
      <c r="L160" s="10"/>
    </row>
    <row r="161" spans="11:12" s="4" customFormat="1" ht="26.25" customHeight="1" x14ac:dyDescent="0.3">
      <c r="K161" s="30"/>
      <c r="L161" s="10"/>
    </row>
    <row r="162" spans="11:12" s="4" customFormat="1" ht="26.25" customHeight="1" x14ac:dyDescent="0.3">
      <c r="K162" s="30"/>
      <c r="L162" s="10"/>
    </row>
    <row r="163" spans="11:12" s="4" customFormat="1" ht="26.25" customHeight="1" x14ac:dyDescent="0.3">
      <c r="K163" s="30"/>
      <c r="L163" s="10"/>
    </row>
    <row r="164" spans="11:12" s="4" customFormat="1" ht="26.25" customHeight="1" x14ac:dyDescent="0.3">
      <c r="K164" s="30"/>
      <c r="L164" s="10"/>
    </row>
    <row r="165" spans="11:12" s="4" customFormat="1" ht="26.25" customHeight="1" x14ac:dyDescent="0.3">
      <c r="K165" s="30"/>
      <c r="L165" s="10"/>
    </row>
    <row r="166" spans="11:12" s="4" customFormat="1" ht="26.25" customHeight="1" x14ac:dyDescent="0.3">
      <c r="K166" s="30"/>
      <c r="L166" s="10"/>
    </row>
    <row r="167" spans="11:12" s="4" customFormat="1" ht="26.25" customHeight="1" x14ac:dyDescent="0.3">
      <c r="K167" s="30"/>
      <c r="L167" s="10"/>
    </row>
    <row r="168" spans="11:12" s="4" customFormat="1" ht="26.25" customHeight="1" x14ac:dyDescent="0.3">
      <c r="K168" s="30"/>
      <c r="L168" s="10"/>
    </row>
    <row r="169" spans="11:12" s="4" customFormat="1" ht="26.25" customHeight="1" x14ac:dyDescent="0.3">
      <c r="K169" s="30"/>
      <c r="L169" s="10"/>
    </row>
    <row r="170" spans="11:12" s="4" customFormat="1" ht="26.25" customHeight="1" x14ac:dyDescent="0.3">
      <c r="K170" s="30"/>
      <c r="L170" s="10"/>
    </row>
    <row r="171" spans="11:12" s="4" customFormat="1" ht="26.25" customHeight="1" x14ac:dyDescent="0.3">
      <c r="K171" s="30"/>
      <c r="L171" s="10"/>
    </row>
    <row r="172" spans="11:12" s="4" customFormat="1" ht="26.25" customHeight="1" x14ac:dyDescent="0.3">
      <c r="K172" s="30"/>
      <c r="L172" s="10"/>
    </row>
    <row r="173" spans="11:12" s="4" customFormat="1" ht="26.25" customHeight="1" x14ac:dyDescent="0.3">
      <c r="K173" s="30"/>
      <c r="L173" s="10"/>
    </row>
    <row r="174" spans="11:12" s="4" customFormat="1" ht="26.25" customHeight="1" x14ac:dyDescent="0.3">
      <c r="K174" s="30"/>
      <c r="L174" s="10"/>
    </row>
    <row r="175" spans="11:12" s="4" customFormat="1" ht="26.25" customHeight="1" x14ac:dyDescent="0.3">
      <c r="K175" s="30"/>
      <c r="L175" s="10"/>
    </row>
    <row r="176" spans="11:12" s="4" customFormat="1" ht="26.25" customHeight="1" x14ac:dyDescent="0.3">
      <c r="K176" s="30"/>
      <c r="L176" s="10"/>
    </row>
    <row r="177" spans="11:12" s="4" customFormat="1" ht="26.25" customHeight="1" x14ac:dyDescent="0.3">
      <c r="K177" s="30"/>
      <c r="L177" s="10"/>
    </row>
    <row r="178" spans="11:12" s="4" customFormat="1" ht="26.25" customHeight="1" x14ac:dyDescent="0.3">
      <c r="K178" s="30"/>
      <c r="L178" s="10"/>
    </row>
    <row r="179" spans="11:12" s="4" customFormat="1" ht="26.25" customHeight="1" x14ac:dyDescent="0.3">
      <c r="K179" s="30"/>
      <c r="L179" s="10"/>
    </row>
    <row r="180" spans="11:12" s="4" customFormat="1" ht="26.25" customHeight="1" x14ac:dyDescent="0.3">
      <c r="K180" s="30"/>
      <c r="L180" s="10"/>
    </row>
    <row r="181" spans="11:12" s="4" customFormat="1" ht="26.25" customHeight="1" x14ac:dyDescent="0.3">
      <c r="K181" s="30"/>
      <c r="L181" s="10"/>
    </row>
    <row r="182" spans="11:12" s="4" customFormat="1" ht="26.25" customHeight="1" x14ac:dyDescent="0.3">
      <c r="K182" s="30"/>
      <c r="L182" s="10"/>
    </row>
    <row r="183" spans="11:12" s="4" customFormat="1" ht="26.25" customHeight="1" x14ac:dyDescent="0.3">
      <c r="K183" s="30"/>
      <c r="L183" s="10"/>
    </row>
    <row r="184" spans="11:12" s="4" customFormat="1" ht="26.25" customHeight="1" x14ac:dyDescent="0.3">
      <c r="K184" s="30"/>
      <c r="L184" s="10"/>
    </row>
    <row r="185" spans="11:12" s="4" customFormat="1" ht="26.25" customHeight="1" x14ac:dyDescent="0.3">
      <c r="K185" s="30"/>
      <c r="L185" s="10"/>
    </row>
    <row r="186" spans="11:12" s="4" customFormat="1" ht="26.25" customHeight="1" x14ac:dyDescent="0.3">
      <c r="K186" s="30"/>
      <c r="L186" s="10"/>
    </row>
    <row r="187" spans="11:12" s="4" customFormat="1" ht="26.25" customHeight="1" x14ac:dyDescent="0.3">
      <c r="K187" s="30"/>
      <c r="L187" s="10"/>
    </row>
    <row r="188" spans="11:12" s="4" customFormat="1" ht="26.25" customHeight="1" x14ac:dyDescent="0.3">
      <c r="K188" s="30"/>
      <c r="L188" s="10"/>
    </row>
    <row r="189" spans="11:12" s="4" customFormat="1" ht="26.25" customHeight="1" x14ac:dyDescent="0.3">
      <c r="K189" s="30"/>
      <c r="L189" s="10"/>
    </row>
    <row r="190" spans="11:12" s="4" customFormat="1" ht="26.25" customHeight="1" x14ac:dyDescent="0.3">
      <c r="K190" s="30"/>
      <c r="L190" s="10"/>
    </row>
    <row r="191" spans="11:12" s="4" customFormat="1" ht="26.25" customHeight="1" x14ac:dyDescent="0.3">
      <c r="K191" s="30"/>
      <c r="L191" s="10"/>
    </row>
    <row r="192" spans="11:12" s="4" customFormat="1" ht="26.25" customHeight="1" x14ac:dyDescent="0.3">
      <c r="K192" s="30"/>
      <c r="L192" s="10"/>
    </row>
    <row r="193" spans="11:12" s="4" customFormat="1" ht="26.25" customHeight="1" x14ac:dyDescent="0.3">
      <c r="K193" s="30"/>
      <c r="L193" s="10"/>
    </row>
    <row r="194" spans="11:12" s="4" customFormat="1" ht="26.25" customHeight="1" x14ac:dyDescent="0.3">
      <c r="K194" s="30"/>
      <c r="L194" s="10"/>
    </row>
    <row r="195" spans="11:12" s="4" customFormat="1" ht="26.25" customHeight="1" x14ac:dyDescent="0.3">
      <c r="K195" s="30"/>
      <c r="L195" s="10"/>
    </row>
    <row r="196" spans="11:12" s="4" customFormat="1" ht="26.25" customHeight="1" x14ac:dyDescent="0.3">
      <c r="K196" s="30"/>
      <c r="L196" s="10"/>
    </row>
    <row r="197" spans="11:12" s="4" customFormat="1" ht="26.25" customHeight="1" x14ac:dyDescent="0.3">
      <c r="K197" s="30"/>
      <c r="L197" s="10"/>
    </row>
    <row r="198" spans="11:12" s="4" customFormat="1" ht="26.25" customHeight="1" x14ac:dyDescent="0.3">
      <c r="K198" s="30"/>
      <c r="L198" s="10"/>
    </row>
    <row r="199" spans="11:12" s="4" customFormat="1" ht="26.25" customHeight="1" x14ac:dyDescent="0.3">
      <c r="K199" s="30"/>
      <c r="L199" s="10"/>
    </row>
    <row r="200" spans="11:12" s="4" customFormat="1" ht="26.25" customHeight="1" x14ac:dyDescent="0.3">
      <c r="K200" s="30"/>
      <c r="L200" s="10"/>
    </row>
    <row r="201" spans="11:12" s="4" customFormat="1" ht="26.25" customHeight="1" x14ac:dyDescent="0.3">
      <c r="K201" s="30"/>
      <c r="L201" s="10"/>
    </row>
    <row r="202" spans="11:12" s="4" customFormat="1" ht="26.25" customHeight="1" x14ac:dyDescent="0.3">
      <c r="K202" s="30"/>
      <c r="L202" s="10"/>
    </row>
    <row r="203" spans="11:12" s="4" customFormat="1" ht="26.25" customHeight="1" x14ac:dyDescent="0.3">
      <c r="K203" s="30"/>
      <c r="L203" s="10"/>
    </row>
    <row r="204" spans="11:12" s="4" customFormat="1" ht="26.25" customHeight="1" x14ac:dyDescent="0.3">
      <c r="K204" s="30"/>
      <c r="L204" s="10"/>
    </row>
    <row r="205" spans="11:12" s="4" customFormat="1" ht="26.25" customHeight="1" x14ac:dyDescent="0.3">
      <c r="K205" s="30"/>
      <c r="L205" s="10"/>
    </row>
    <row r="206" spans="11:12" s="4" customFormat="1" ht="26.25" customHeight="1" x14ac:dyDescent="0.3">
      <c r="K206" s="30"/>
      <c r="L206" s="10"/>
    </row>
    <row r="207" spans="11:12" s="4" customFormat="1" ht="26.25" customHeight="1" x14ac:dyDescent="0.3">
      <c r="K207" s="30"/>
      <c r="L207" s="10"/>
    </row>
    <row r="208" spans="11:12" s="4" customFormat="1" ht="26.25" customHeight="1" x14ac:dyDescent="0.3">
      <c r="K208" s="30"/>
      <c r="L208" s="10"/>
    </row>
    <row r="209" spans="11:12" s="4" customFormat="1" ht="26.25" customHeight="1" x14ac:dyDescent="0.3">
      <c r="K209" s="30"/>
      <c r="L209" s="10"/>
    </row>
    <row r="210" spans="11:12" s="4" customFormat="1" ht="26.25" customHeight="1" x14ac:dyDescent="0.3">
      <c r="K210" s="30"/>
      <c r="L210" s="10"/>
    </row>
    <row r="211" spans="11:12" s="4" customFormat="1" ht="26.25" customHeight="1" x14ac:dyDescent="0.3">
      <c r="K211" s="30"/>
      <c r="L211" s="10"/>
    </row>
    <row r="212" spans="11:12" s="4" customFormat="1" ht="26.25" customHeight="1" x14ac:dyDescent="0.3">
      <c r="K212" s="30"/>
      <c r="L212" s="10"/>
    </row>
    <row r="213" spans="11:12" s="4" customFormat="1" ht="26.25" customHeight="1" x14ac:dyDescent="0.3">
      <c r="K213" s="30"/>
      <c r="L213" s="10"/>
    </row>
    <row r="214" spans="11:12" s="4" customFormat="1" ht="26.25" customHeight="1" x14ac:dyDescent="0.3">
      <c r="K214" s="30"/>
      <c r="L214" s="10"/>
    </row>
    <row r="215" spans="11:12" s="4" customFormat="1" ht="26.25" customHeight="1" x14ac:dyDescent="0.3">
      <c r="K215" s="30"/>
      <c r="L215" s="10"/>
    </row>
    <row r="216" spans="11:12" s="4" customFormat="1" ht="26.25" customHeight="1" x14ac:dyDescent="0.3">
      <c r="K216" s="30"/>
      <c r="L216" s="10"/>
    </row>
    <row r="217" spans="11:12" s="4" customFormat="1" ht="26.25" customHeight="1" x14ac:dyDescent="0.3">
      <c r="K217" s="30"/>
      <c r="L217" s="10"/>
    </row>
    <row r="218" spans="11:12" s="4" customFormat="1" ht="26.25" customHeight="1" x14ac:dyDescent="0.3">
      <c r="K218" s="30"/>
      <c r="L218" s="10"/>
    </row>
    <row r="219" spans="11:12" s="4" customFormat="1" ht="26.25" customHeight="1" x14ac:dyDescent="0.3">
      <c r="K219" s="30"/>
      <c r="L219" s="10"/>
    </row>
    <row r="220" spans="11:12" s="4" customFormat="1" ht="26.25" customHeight="1" x14ac:dyDescent="0.3">
      <c r="K220" s="30"/>
      <c r="L220" s="10"/>
    </row>
    <row r="221" spans="11:12" s="4" customFormat="1" ht="26.25" customHeight="1" x14ac:dyDescent="0.3">
      <c r="K221" s="30"/>
      <c r="L221" s="10"/>
    </row>
    <row r="222" spans="11:12" s="4" customFormat="1" ht="26.25" customHeight="1" x14ac:dyDescent="0.3">
      <c r="K222" s="30"/>
      <c r="L222" s="10"/>
    </row>
    <row r="223" spans="11:12" s="4" customFormat="1" ht="26.25" customHeight="1" x14ac:dyDescent="0.3">
      <c r="K223" s="30"/>
      <c r="L223" s="10"/>
    </row>
    <row r="224" spans="11:12" s="4" customFormat="1" ht="26.25" customHeight="1" x14ac:dyDescent="0.3">
      <c r="K224" s="30"/>
      <c r="L224" s="10"/>
    </row>
    <row r="225" spans="11:12" s="4" customFormat="1" ht="26.25" customHeight="1" x14ac:dyDescent="0.3">
      <c r="K225" s="30"/>
      <c r="L225" s="10"/>
    </row>
    <row r="226" spans="11:12" s="4" customFormat="1" ht="26.25" customHeight="1" x14ac:dyDescent="0.3">
      <c r="K226" s="30"/>
      <c r="L226" s="10"/>
    </row>
    <row r="227" spans="11:12" s="4" customFormat="1" ht="26.25" customHeight="1" x14ac:dyDescent="0.3">
      <c r="K227" s="30"/>
      <c r="L227" s="10"/>
    </row>
    <row r="228" spans="11:12" s="4" customFormat="1" ht="26.25" customHeight="1" x14ac:dyDescent="0.3">
      <c r="K228" s="30"/>
      <c r="L228" s="10"/>
    </row>
    <row r="229" spans="11:12" s="4" customFormat="1" ht="26.25" customHeight="1" x14ac:dyDescent="0.3">
      <c r="K229" s="30"/>
      <c r="L229" s="10"/>
    </row>
    <row r="230" spans="11:12" s="4" customFormat="1" ht="26.25" customHeight="1" x14ac:dyDescent="0.3">
      <c r="K230" s="30"/>
      <c r="L230" s="10"/>
    </row>
    <row r="231" spans="11:12" s="4" customFormat="1" ht="26.25" customHeight="1" x14ac:dyDescent="0.3">
      <c r="K231" s="30"/>
      <c r="L231" s="10"/>
    </row>
    <row r="232" spans="11:12" s="4" customFormat="1" ht="26.25" customHeight="1" x14ac:dyDescent="0.3">
      <c r="K232" s="30"/>
      <c r="L232" s="10"/>
    </row>
    <row r="233" spans="11:12" s="4" customFormat="1" ht="26.25" customHeight="1" x14ac:dyDescent="0.3">
      <c r="K233" s="30"/>
      <c r="L233" s="10"/>
    </row>
    <row r="234" spans="11:12" s="4" customFormat="1" ht="26.25" customHeight="1" x14ac:dyDescent="0.3">
      <c r="K234" s="30"/>
      <c r="L234" s="10"/>
    </row>
    <row r="235" spans="11:12" s="4" customFormat="1" ht="26.25" customHeight="1" x14ac:dyDescent="0.3">
      <c r="K235" s="30"/>
      <c r="L235" s="10"/>
    </row>
    <row r="236" spans="11:12" s="4" customFormat="1" ht="26.25" customHeight="1" x14ac:dyDescent="0.3">
      <c r="K236" s="30"/>
      <c r="L236" s="10"/>
    </row>
    <row r="237" spans="11:12" s="4" customFormat="1" ht="26.25" customHeight="1" x14ac:dyDescent="0.3">
      <c r="K237" s="30"/>
      <c r="L237" s="10"/>
    </row>
    <row r="238" spans="11:12" s="4" customFormat="1" ht="26.25" customHeight="1" x14ac:dyDescent="0.3">
      <c r="K238" s="30"/>
      <c r="L238" s="10"/>
    </row>
    <row r="239" spans="11:12" s="4" customFormat="1" ht="26.25" customHeight="1" x14ac:dyDescent="0.3">
      <c r="K239" s="30"/>
      <c r="L239" s="10"/>
    </row>
    <row r="240" spans="11:12" s="4" customFormat="1" ht="26.25" customHeight="1" x14ac:dyDescent="0.3">
      <c r="K240" s="30"/>
      <c r="L240" s="10"/>
    </row>
    <row r="241" spans="11:12" s="4" customFormat="1" ht="26.25" customHeight="1" x14ac:dyDescent="0.3">
      <c r="K241" s="30"/>
      <c r="L241" s="10"/>
    </row>
    <row r="242" spans="11:12" s="4" customFormat="1" ht="26.25" customHeight="1" x14ac:dyDescent="0.3">
      <c r="K242" s="30"/>
      <c r="L242" s="10"/>
    </row>
    <row r="243" spans="11:12" s="4" customFormat="1" ht="26.25" customHeight="1" x14ac:dyDescent="0.3">
      <c r="K243" s="30"/>
      <c r="L243" s="10"/>
    </row>
    <row r="244" spans="11:12" s="4" customFormat="1" ht="26.25" customHeight="1" x14ac:dyDescent="0.3">
      <c r="K244" s="30"/>
      <c r="L244" s="10"/>
    </row>
    <row r="245" spans="11:12" s="4" customFormat="1" ht="26.25" customHeight="1" x14ac:dyDescent="0.3">
      <c r="K245" s="30"/>
      <c r="L245" s="10"/>
    </row>
    <row r="246" spans="11:12" s="4" customFormat="1" ht="26.25" customHeight="1" x14ac:dyDescent="0.3">
      <c r="K246" s="30"/>
      <c r="L246" s="10"/>
    </row>
    <row r="247" spans="11:12" s="4" customFormat="1" ht="26.25" customHeight="1" x14ac:dyDescent="0.3">
      <c r="K247" s="30"/>
      <c r="L247" s="10"/>
    </row>
    <row r="248" spans="11:12" s="4" customFormat="1" ht="26.25" customHeight="1" x14ac:dyDescent="0.3">
      <c r="K248" s="30"/>
      <c r="L248" s="10"/>
    </row>
    <row r="249" spans="11:12" s="4" customFormat="1" ht="26.25" customHeight="1" x14ac:dyDescent="0.3">
      <c r="K249" s="30"/>
      <c r="L249" s="10"/>
    </row>
    <row r="250" spans="11:12" s="4" customFormat="1" ht="26.25" customHeight="1" x14ac:dyDescent="0.3">
      <c r="K250" s="30"/>
      <c r="L250" s="10"/>
    </row>
    <row r="251" spans="11:12" s="4" customFormat="1" ht="26.25" customHeight="1" x14ac:dyDescent="0.3">
      <c r="K251" s="30"/>
      <c r="L251" s="10"/>
    </row>
    <row r="252" spans="11:12" s="4" customFormat="1" ht="26.25" customHeight="1" x14ac:dyDescent="0.3">
      <c r="K252" s="30"/>
      <c r="L252" s="10"/>
    </row>
    <row r="253" spans="11:12" s="4" customFormat="1" ht="26.25" customHeight="1" x14ac:dyDescent="0.3">
      <c r="K253" s="30"/>
      <c r="L253" s="10"/>
    </row>
    <row r="254" spans="11:12" s="4" customFormat="1" ht="26.25" customHeight="1" x14ac:dyDescent="0.3">
      <c r="K254" s="30"/>
      <c r="L254" s="10"/>
    </row>
    <row r="255" spans="11:12" s="4" customFormat="1" ht="26.25" customHeight="1" x14ac:dyDescent="0.3">
      <c r="K255" s="30"/>
      <c r="L255" s="10"/>
    </row>
    <row r="256" spans="11:12" s="4" customFormat="1" ht="26.25" customHeight="1" x14ac:dyDescent="0.3">
      <c r="K256" s="30"/>
      <c r="L256" s="10"/>
    </row>
    <row r="257" spans="11:12" s="4" customFormat="1" ht="26.25" customHeight="1" x14ac:dyDescent="0.3">
      <c r="K257" s="30"/>
      <c r="L257" s="10"/>
    </row>
    <row r="258" spans="11:12" s="4" customFormat="1" ht="26.25" customHeight="1" x14ac:dyDescent="0.3">
      <c r="K258" s="30"/>
      <c r="L258" s="10"/>
    </row>
    <row r="259" spans="11:12" s="4" customFormat="1" ht="26.25" customHeight="1" x14ac:dyDescent="0.3">
      <c r="K259" s="30"/>
      <c r="L259" s="10"/>
    </row>
    <row r="260" spans="11:12" s="4" customFormat="1" ht="26.25" customHeight="1" x14ac:dyDescent="0.3">
      <c r="K260" s="30"/>
      <c r="L260" s="10"/>
    </row>
    <row r="261" spans="11:12" s="4" customFormat="1" ht="26.25" customHeight="1" x14ac:dyDescent="0.3">
      <c r="K261" s="30"/>
      <c r="L261" s="10"/>
    </row>
    <row r="262" spans="11:12" s="4" customFormat="1" ht="26.25" customHeight="1" x14ac:dyDescent="0.3">
      <c r="K262" s="30"/>
      <c r="L262" s="10"/>
    </row>
    <row r="263" spans="11:12" s="4" customFormat="1" ht="26.25" customHeight="1" x14ac:dyDescent="0.3">
      <c r="K263" s="30"/>
      <c r="L263" s="10"/>
    </row>
    <row r="264" spans="11:12" s="4" customFormat="1" ht="26.25" customHeight="1" x14ac:dyDescent="0.3">
      <c r="K264" s="30"/>
      <c r="L264" s="10"/>
    </row>
    <row r="265" spans="11:12" s="4" customFormat="1" ht="26.25" customHeight="1" x14ac:dyDescent="0.3">
      <c r="K265" s="30"/>
      <c r="L265" s="10"/>
    </row>
    <row r="266" spans="11:12" s="4" customFormat="1" ht="26.25" customHeight="1" x14ac:dyDescent="0.3">
      <c r="K266" s="30"/>
      <c r="L266" s="10"/>
    </row>
    <row r="267" spans="11:12" s="4" customFormat="1" ht="26.25" customHeight="1" x14ac:dyDescent="0.3">
      <c r="K267" s="30"/>
      <c r="L267" s="10"/>
    </row>
    <row r="268" spans="11:12" s="4" customFormat="1" ht="26.25" customHeight="1" x14ac:dyDescent="0.3">
      <c r="K268" s="30"/>
      <c r="L268" s="10"/>
    </row>
    <row r="269" spans="11:12" s="4" customFormat="1" ht="26.25" customHeight="1" x14ac:dyDescent="0.3">
      <c r="K269" s="30"/>
      <c r="L269" s="10"/>
    </row>
    <row r="270" spans="11:12" s="4" customFormat="1" ht="26.25" customHeight="1" x14ac:dyDescent="0.3">
      <c r="K270" s="30"/>
      <c r="L270" s="10"/>
    </row>
    <row r="271" spans="11:12" s="4" customFormat="1" ht="26.25" customHeight="1" x14ac:dyDescent="0.3">
      <c r="K271" s="30"/>
      <c r="L271" s="10"/>
    </row>
    <row r="272" spans="11:12" s="4" customFormat="1" ht="26.25" customHeight="1" x14ac:dyDescent="0.3">
      <c r="K272" s="30"/>
      <c r="L272" s="10"/>
    </row>
    <row r="273" spans="11:12" s="4" customFormat="1" ht="26.25" customHeight="1" x14ac:dyDescent="0.3">
      <c r="K273" s="30"/>
      <c r="L273" s="10"/>
    </row>
    <row r="274" spans="11:12" s="4" customFormat="1" ht="26.25" customHeight="1" x14ac:dyDescent="0.3">
      <c r="K274" s="30"/>
      <c r="L274" s="10"/>
    </row>
    <row r="275" spans="11:12" s="4" customFormat="1" ht="26.25" customHeight="1" x14ac:dyDescent="0.3">
      <c r="K275" s="30"/>
      <c r="L275" s="10"/>
    </row>
    <row r="276" spans="11:12" s="4" customFormat="1" ht="26.25" customHeight="1" x14ac:dyDescent="0.3">
      <c r="K276" s="30"/>
      <c r="L276" s="10"/>
    </row>
    <row r="277" spans="11:12" s="4" customFormat="1" ht="26.25" customHeight="1" x14ac:dyDescent="0.3">
      <c r="K277" s="30"/>
      <c r="L277" s="10"/>
    </row>
    <row r="278" spans="11:12" s="4" customFormat="1" ht="26.25" customHeight="1" x14ac:dyDescent="0.3">
      <c r="K278" s="30"/>
      <c r="L278" s="10"/>
    </row>
    <row r="279" spans="11:12" s="4" customFormat="1" ht="26.25" customHeight="1" x14ac:dyDescent="0.3">
      <c r="K279" s="30"/>
      <c r="L279" s="10"/>
    </row>
    <row r="280" spans="11:12" s="4" customFormat="1" ht="26.25" customHeight="1" x14ac:dyDescent="0.3">
      <c r="K280" s="30"/>
      <c r="L280" s="10"/>
    </row>
    <row r="281" spans="11:12" s="4" customFormat="1" ht="26.25" customHeight="1" x14ac:dyDescent="0.3">
      <c r="K281" s="30"/>
      <c r="L281" s="10"/>
    </row>
    <row r="282" spans="11:12" s="4" customFormat="1" ht="26.25" customHeight="1" x14ac:dyDescent="0.3">
      <c r="K282" s="30"/>
      <c r="L282" s="10"/>
    </row>
    <row r="283" spans="11:12" s="4" customFormat="1" ht="26.25" customHeight="1" x14ac:dyDescent="0.3">
      <c r="K283" s="30"/>
      <c r="L283" s="10"/>
    </row>
    <row r="284" spans="11:12" s="4" customFormat="1" ht="26.25" customHeight="1" x14ac:dyDescent="0.3">
      <c r="K284" s="30"/>
      <c r="L284" s="10"/>
    </row>
    <row r="285" spans="11:12" s="4" customFormat="1" ht="26.25" customHeight="1" x14ac:dyDescent="0.3">
      <c r="K285" s="30"/>
      <c r="L285" s="10"/>
    </row>
    <row r="286" spans="11:12" s="4" customFormat="1" ht="26.25" customHeight="1" x14ac:dyDescent="0.3">
      <c r="K286" s="30"/>
      <c r="L286" s="10"/>
    </row>
    <row r="287" spans="11:12" s="4" customFormat="1" ht="26.25" customHeight="1" x14ac:dyDescent="0.3">
      <c r="K287" s="30"/>
      <c r="L287" s="10"/>
    </row>
    <row r="288" spans="11:12" s="4" customFormat="1" ht="26.25" customHeight="1" x14ac:dyDescent="0.3">
      <c r="K288" s="30"/>
      <c r="L288" s="10"/>
    </row>
    <row r="289" spans="11:12" s="4" customFormat="1" ht="26.25" customHeight="1" x14ac:dyDescent="0.3">
      <c r="K289" s="30"/>
      <c r="L289" s="10"/>
    </row>
    <row r="290" spans="11:12" s="4" customFormat="1" ht="26.25" customHeight="1" x14ac:dyDescent="0.3">
      <c r="K290" s="30"/>
      <c r="L290" s="10"/>
    </row>
    <row r="291" spans="11:12" s="4" customFormat="1" ht="26.25" customHeight="1" x14ac:dyDescent="0.3">
      <c r="K291" s="30"/>
      <c r="L291" s="10"/>
    </row>
  </sheetData>
  <sheetProtection selectLockedCells="1"/>
  <protectedRanges>
    <protectedRange sqref="K1 J11:J15" name="Aralık1"/>
  </protectedRanges>
  <mergeCells count="7">
    <mergeCell ref="A15:I15"/>
    <mergeCell ref="A1:J1"/>
    <mergeCell ref="A10:J10"/>
    <mergeCell ref="A11:I11"/>
    <mergeCell ref="A12:I12"/>
    <mergeCell ref="A13:I13"/>
    <mergeCell ref="A14:I14"/>
  </mergeCells>
  <conditionalFormatting sqref="K11">
    <cfRule type="containsText" dxfId="157" priority="4" operator="containsText" text="T">
      <formula>NOT(ISERROR(SEARCH("T",K11)))</formula>
    </cfRule>
    <cfRule type="containsText" dxfId="156" priority="5" operator="containsText" text="R">
      <formula>NOT(ISERROR(SEARCH("R",K11)))</formula>
    </cfRule>
  </conditionalFormatting>
  <conditionalFormatting sqref="K12:K15">
    <cfRule type="containsText" dxfId="155" priority="2" operator="containsText" text="T">
      <formula>NOT(ISERROR(SEARCH("T",K12)))</formula>
    </cfRule>
    <cfRule type="containsText" dxfId="154" priority="3" operator="containsText" text="R">
      <formula>NOT(ISERROR(SEARCH("R",K12)))</formula>
    </cfRule>
  </conditionalFormatting>
  <conditionalFormatting sqref="M11:M15">
    <cfRule type="expression" dxfId="153" priority="1">
      <formula>$K$1=1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AJ60"/>
  <sheetViews>
    <sheetView showGridLines="0" zoomScale="90" zoomScaleNormal="90" workbookViewId="0">
      <selection activeCell="K1" sqref="K1"/>
    </sheetView>
  </sheetViews>
  <sheetFormatPr defaultColWidth="9.109375" defaultRowHeight="14.4" x14ac:dyDescent="0.3"/>
  <cols>
    <col min="1" max="1" width="15.6640625" style="1" customWidth="1"/>
    <col min="2" max="3" width="22.109375" style="1" customWidth="1"/>
    <col min="4" max="5" width="7.6640625" style="1" customWidth="1"/>
    <col min="6" max="6" width="11" style="1" bestFit="1" customWidth="1"/>
    <col min="7" max="10" width="4" style="1" customWidth="1"/>
    <col min="11" max="11" width="4.109375" style="5" customWidth="1"/>
    <col min="12" max="12" width="4.109375" style="6" customWidth="1"/>
    <col min="13" max="13" width="18.109375" style="4" customWidth="1"/>
    <col min="14" max="16" width="9" style="4" customWidth="1"/>
    <col min="17" max="36" width="9.109375" style="4"/>
    <col min="37" max="16384" width="9.109375" style="1"/>
  </cols>
  <sheetData>
    <row r="1" spans="1:36" ht="24.9" customHeight="1" thickBot="1" x14ac:dyDescent="0.45">
      <c r="A1" s="124" t="s">
        <v>95</v>
      </c>
      <c r="B1" s="125"/>
      <c r="C1" s="125"/>
      <c r="D1" s="125"/>
      <c r="E1" s="125"/>
      <c r="F1" s="125"/>
      <c r="G1" s="125"/>
      <c r="H1" s="125"/>
      <c r="I1" s="125"/>
      <c r="J1" s="126"/>
      <c r="K1" s="34"/>
      <c r="M1" s="12"/>
    </row>
    <row r="2" spans="1:36" s="4" customFormat="1" ht="24.9" customHeight="1" thickBot="1" x14ac:dyDescent="0.35">
      <c r="A2" s="76"/>
      <c r="B2" s="10"/>
      <c r="C2" s="10">
        <f>WORKDAY(A4,B4)</f>
        <v>45292</v>
      </c>
      <c r="K2" s="5"/>
      <c r="L2" s="6"/>
      <c r="M2" s="33" t="s">
        <v>24</v>
      </c>
    </row>
    <row r="3" spans="1:36" s="2" customFormat="1" ht="22.5" customHeight="1" x14ac:dyDescent="0.45">
      <c r="A3" s="69" t="s">
        <v>120</v>
      </c>
      <c r="B3" s="70" t="s">
        <v>127</v>
      </c>
      <c r="C3" s="71" t="s">
        <v>121</v>
      </c>
      <c r="D3" s="7"/>
      <c r="E3" s="7"/>
      <c r="F3" s="7"/>
      <c r="G3" s="7"/>
      <c r="H3" s="41"/>
      <c r="I3" s="41"/>
      <c r="J3" s="41"/>
      <c r="K3" s="41"/>
      <c r="L3" s="41"/>
      <c r="M3" s="38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2" customFormat="1" ht="22.5" customHeight="1" thickBot="1" x14ac:dyDescent="0.45">
      <c r="A4" s="72">
        <v>45289</v>
      </c>
      <c r="B4" s="73">
        <v>1</v>
      </c>
      <c r="C4" s="84"/>
      <c r="D4" s="31" t="s">
        <v>188</v>
      </c>
      <c r="E4" s="7"/>
      <c r="F4" s="85"/>
      <c r="G4" s="7"/>
      <c r="H4" s="42"/>
      <c r="I4" s="42"/>
      <c r="J4" s="42"/>
      <c r="K4" s="42"/>
      <c r="L4" s="42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4" customFormat="1" ht="22.5" customHeight="1" x14ac:dyDescent="0.3">
      <c r="A5" s="43"/>
      <c r="B5" s="43"/>
      <c r="C5" s="43" t="str">
        <f>IF(C4="","",IF(C2=C4,"R","T"))</f>
        <v/>
      </c>
      <c r="F5" s="75"/>
      <c r="K5" s="5"/>
      <c r="L5" s="6"/>
    </row>
    <row r="6" spans="1:36" ht="22.5" customHeight="1" thickBot="1" x14ac:dyDescent="0.35">
      <c r="A6" s="4"/>
      <c r="B6" s="4"/>
      <c r="C6" s="10">
        <f>WORKDAY(A8,B8,"01.01.2024")</f>
        <v>45293</v>
      </c>
      <c r="D6" s="4"/>
      <c r="E6" s="4"/>
      <c r="F6" s="4"/>
      <c r="G6" s="4"/>
      <c r="H6" s="4"/>
      <c r="I6" s="4"/>
      <c r="J6" s="4"/>
    </row>
    <row r="7" spans="1:36" ht="22.5" customHeight="1" x14ac:dyDescent="0.3">
      <c r="A7" s="69" t="s">
        <v>120</v>
      </c>
      <c r="B7" s="70" t="s">
        <v>127</v>
      </c>
      <c r="C7" s="71" t="s">
        <v>121</v>
      </c>
      <c r="D7" s="4"/>
      <c r="E7" s="4"/>
      <c r="F7" s="4"/>
      <c r="G7" s="4"/>
      <c r="H7" s="4"/>
      <c r="I7" s="4"/>
      <c r="J7" s="4"/>
      <c r="M7" s="9" t="s">
        <v>64</v>
      </c>
    </row>
    <row r="8" spans="1:36" ht="22.5" customHeight="1" thickBot="1" x14ac:dyDescent="0.35">
      <c r="A8" s="72">
        <v>45289</v>
      </c>
      <c r="B8" s="73">
        <v>1</v>
      </c>
      <c r="C8" s="84"/>
      <c r="D8" s="10" t="s">
        <v>189</v>
      </c>
      <c r="E8" s="4"/>
      <c r="F8" s="4"/>
      <c r="G8" s="4"/>
      <c r="H8" s="4"/>
      <c r="I8" s="4"/>
      <c r="J8" s="4"/>
      <c r="M8" s="9" t="s">
        <v>65</v>
      </c>
    </row>
    <row r="9" spans="1:36" ht="24.9" customHeight="1" x14ac:dyDescent="0.3">
      <c r="A9" s="4"/>
      <c r="B9" s="4"/>
      <c r="C9" s="43" t="str">
        <f t="shared" ref="C9" si="0">IF(C8="","",IF(C6=C8,"R","T"))</f>
        <v/>
      </c>
      <c r="D9" s="4"/>
      <c r="E9" s="4"/>
      <c r="F9" s="4"/>
      <c r="G9" s="4"/>
      <c r="H9" s="4"/>
      <c r="I9" s="4"/>
      <c r="J9" s="4"/>
      <c r="M9" s="9" t="s">
        <v>66</v>
      </c>
    </row>
    <row r="10" spans="1:36" ht="24.9" customHeight="1" thickBot="1" x14ac:dyDescent="0.35">
      <c r="A10" s="4"/>
      <c r="B10" s="4"/>
      <c r="C10" s="10">
        <f>WORKDAY(A12,B12,F12:F15)</f>
        <v>45462</v>
      </c>
      <c r="D10" s="4"/>
      <c r="E10" s="4"/>
      <c r="F10" s="4"/>
      <c r="G10" s="4"/>
      <c r="H10" s="4"/>
      <c r="I10" s="4"/>
      <c r="J10" s="4"/>
      <c r="M10" s="9" t="s">
        <v>67</v>
      </c>
    </row>
    <row r="11" spans="1:36" s="4" customFormat="1" ht="24.75" customHeight="1" x14ac:dyDescent="0.3">
      <c r="A11" s="69" t="s">
        <v>120</v>
      </c>
      <c r="B11" s="70" t="s">
        <v>127</v>
      </c>
      <c r="C11" s="71" t="s">
        <v>121</v>
      </c>
      <c r="F11" s="89" t="s">
        <v>122</v>
      </c>
      <c r="G11" s="187" t="s">
        <v>128</v>
      </c>
      <c r="H11" s="187"/>
      <c r="I11" s="187"/>
      <c r="J11" s="187"/>
      <c r="K11" s="187"/>
      <c r="L11" s="6"/>
    </row>
    <row r="12" spans="1:36" s="4" customFormat="1" ht="24.75" customHeight="1" thickBot="1" x14ac:dyDescent="0.35">
      <c r="A12" s="72">
        <v>45289</v>
      </c>
      <c r="B12" s="73">
        <v>120</v>
      </c>
      <c r="C12" s="84"/>
      <c r="D12" s="10" t="s">
        <v>190</v>
      </c>
      <c r="F12" s="94">
        <v>45292</v>
      </c>
      <c r="G12" s="186" t="s">
        <v>123</v>
      </c>
      <c r="H12" s="186"/>
      <c r="I12" s="186"/>
      <c r="J12" s="186"/>
      <c r="K12" s="186"/>
      <c r="L12" s="6"/>
    </row>
    <row r="13" spans="1:36" s="4" customFormat="1" ht="24.75" customHeight="1" x14ac:dyDescent="0.3">
      <c r="C13" s="43" t="str">
        <f t="shared" ref="C13" si="1">IF(C12="","",IF(C10=C12,"R","T"))</f>
        <v/>
      </c>
      <c r="F13" s="94">
        <v>45405</v>
      </c>
      <c r="G13" s="186" t="s">
        <v>124</v>
      </c>
      <c r="H13" s="186"/>
      <c r="I13" s="186"/>
      <c r="J13" s="186"/>
      <c r="K13" s="186"/>
      <c r="L13" s="6"/>
    </row>
    <row r="14" spans="1:36" s="4" customFormat="1" ht="24.75" customHeight="1" x14ac:dyDescent="0.3">
      <c r="F14" s="94">
        <v>45413</v>
      </c>
      <c r="G14" s="186" t="s">
        <v>125</v>
      </c>
      <c r="H14" s="186"/>
      <c r="I14" s="186"/>
      <c r="J14" s="186"/>
      <c r="K14" s="186"/>
      <c r="L14" s="6"/>
    </row>
    <row r="15" spans="1:36" s="4" customFormat="1" ht="24.75" customHeight="1" x14ac:dyDescent="0.3">
      <c r="F15" s="94">
        <v>45431</v>
      </c>
      <c r="G15" s="186" t="s">
        <v>126</v>
      </c>
      <c r="H15" s="186"/>
      <c r="I15" s="186"/>
      <c r="J15" s="186"/>
      <c r="K15" s="186"/>
      <c r="L15" s="6"/>
    </row>
    <row r="16" spans="1:36" s="4" customFormat="1" ht="24.75" customHeight="1" thickBot="1" x14ac:dyDescent="0.35">
      <c r="C16" s="10">
        <f>WORKDAY(A18,B18,sss)</f>
        <v>45569</v>
      </c>
      <c r="K16" s="5"/>
      <c r="L16" s="6"/>
    </row>
    <row r="17" spans="1:12" s="4" customFormat="1" ht="24.75" customHeight="1" x14ac:dyDescent="0.3">
      <c r="A17" s="69" t="s">
        <v>120</v>
      </c>
      <c r="B17" s="70" t="s">
        <v>127</v>
      </c>
      <c r="C17" s="71" t="s">
        <v>121</v>
      </c>
      <c r="K17" s="5"/>
      <c r="L17" s="6"/>
    </row>
    <row r="18" spans="1:12" s="4" customFormat="1" ht="24.75" customHeight="1" thickBot="1" x14ac:dyDescent="0.35">
      <c r="A18" s="72">
        <v>45289</v>
      </c>
      <c r="B18" s="73">
        <v>200</v>
      </c>
      <c r="C18" s="84"/>
      <c r="D18" s="10" t="s">
        <v>191</v>
      </c>
      <c r="K18" s="5"/>
      <c r="L18" s="6"/>
    </row>
    <row r="19" spans="1:12" s="4" customFormat="1" ht="24.75" customHeight="1" x14ac:dyDescent="0.3">
      <c r="C19" s="43" t="str">
        <f t="shared" ref="C19" si="2">IF(C18="","",IF(C16=C18,"R","T"))</f>
        <v/>
      </c>
      <c r="K19" s="5"/>
      <c r="L19" s="6"/>
    </row>
    <row r="20" spans="1:12" s="4" customFormat="1" x14ac:dyDescent="0.3">
      <c r="K20" s="5"/>
      <c r="L20" s="6"/>
    </row>
    <row r="21" spans="1:12" s="4" customFormat="1" x14ac:dyDescent="0.3">
      <c r="K21" s="5"/>
      <c r="L21" s="6"/>
    </row>
    <row r="22" spans="1:12" s="4" customFormat="1" x14ac:dyDescent="0.3">
      <c r="K22" s="5"/>
      <c r="L22" s="6"/>
    </row>
    <row r="23" spans="1:12" s="4" customFormat="1" x14ac:dyDescent="0.3">
      <c r="K23" s="5"/>
      <c r="L23" s="6"/>
    </row>
    <row r="24" spans="1:12" s="4" customFormat="1" x14ac:dyDescent="0.3">
      <c r="K24" s="5"/>
      <c r="L24" s="6"/>
    </row>
    <row r="25" spans="1:12" s="4" customFormat="1" x14ac:dyDescent="0.3">
      <c r="K25" s="5"/>
      <c r="L25" s="6"/>
    </row>
    <row r="26" spans="1:12" s="4" customFormat="1" x14ac:dyDescent="0.3">
      <c r="K26" s="5"/>
      <c r="L26" s="6"/>
    </row>
    <row r="27" spans="1:12" s="4" customFormat="1" x14ac:dyDescent="0.3">
      <c r="K27" s="5"/>
      <c r="L27" s="6"/>
    </row>
    <row r="28" spans="1:12" s="4" customFormat="1" x14ac:dyDescent="0.3">
      <c r="K28" s="5"/>
      <c r="L28" s="6"/>
    </row>
    <row r="29" spans="1:12" s="4" customFormat="1" x14ac:dyDescent="0.3">
      <c r="K29" s="5"/>
      <c r="L29" s="6"/>
    </row>
    <row r="30" spans="1:12" s="4" customFormat="1" x14ac:dyDescent="0.3">
      <c r="K30" s="5"/>
      <c r="L30" s="6"/>
    </row>
    <row r="31" spans="1:12" s="4" customFormat="1" x14ac:dyDescent="0.3">
      <c r="K31" s="5"/>
      <c r="L31" s="6"/>
    </row>
    <row r="32" spans="1:12" s="4" customFormat="1" x14ac:dyDescent="0.3">
      <c r="K32" s="5"/>
      <c r="L32" s="6"/>
    </row>
    <row r="33" spans="11:12" s="4" customFormat="1" x14ac:dyDescent="0.3">
      <c r="K33" s="5"/>
      <c r="L33" s="6"/>
    </row>
    <row r="34" spans="11:12" s="4" customFormat="1" x14ac:dyDescent="0.3">
      <c r="K34" s="5"/>
      <c r="L34" s="6"/>
    </row>
    <row r="35" spans="11:12" s="4" customFormat="1" x14ac:dyDescent="0.3">
      <c r="K35" s="5"/>
      <c r="L35" s="6"/>
    </row>
    <row r="36" spans="11:12" s="4" customFormat="1" x14ac:dyDescent="0.3">
      <c r="K36" s="5"/>
      <c r="L36" s="6"/>
    </row>
    <row r="37" spans="11:12" s="4" customFormat="1" x14ac:dyDescent="0.3">
      <c r="K37" s="5"/>
      <c r="L37" s="6"/>
    </row>
    <row r="38" spans="11:12" s="4" customFormat="1" x14ac:dyDescent="0.3">
      <c r="K38" s="5"/>
      <c r="L38" s="6"/>
    </row>
    <row r="39" spans="11:12" s="4" customFormat="1" x14ac:dyDescent="0.3">
      <c r="K39" s="5"/>
      <c r="L39" s="6"/>
    </row>
    <row r="40" spans="11:12" s="4" customFormat="1" x14ac:dyDescent="0.3">
      <c r="K40" s="5"/>
      <c r="L40" s="6"/>
    </row>
    <row r="41" spans="11:12" s="4" customFormat="1" x14ac:dyDescent="0.3">
      <c r="K41" s="5"/>
      <c r="L41" s="6"/>
    </row>
    <row r="42" spans="11:12" s="4" customFormat="1" x14ac:dyDescent="0.3">
      <c r="K42" s="5"/>
      <c r="L42" s="6"/>
    </row>
    <row r="43" spans="11:12" s="4" customFormat="1" x14ac:dyDescent="0.3">
      <c r="K43" s="5"/>
      <c r="L43" s="6"/>
    </row>
    <row r="44" spans="11:12" s="4" customFormat="1" x14ac:dyDescent="0.3">
      <c r="K44" s="5"/>
      <c r="L44" s="6"/>
    </row>
    <row r="45" spans="11:12" s="4" customFormat="1" x14ac:dyDescent="0.3">
      <c r="K45" s="5"/>
      <c r="L45" s="6"/>
    </row>
    <row r="46" spans="11:12" s="4" customFormat="1" x14ac:dyDescent="0.3">
      <c r="K46" s="5"/>
      <c r="L46" s="6"/>
    </row>
    <row r="47" spans="11:12" s="4" customFormat="1" x14ac:dyDescent="0.3">
      <c r="K47" s="5"/>
      <c r="L47" s="6"/>
    </row>
    <row r="48" spans="11:12" s="4" customFormat="1" x14ac:dyDescent="0.3">
      <c r="K48" s="5"/>
      <c r="L48" s="6"/>
    </row>
    <row r="49" spans="11:12" s="4" customFormat="1" x14ac:dyDescent="0.3">
      <c r="K49" s="5"/>
      <c r="L49" s="6"/>
    </row>
    <row r="50" spans="11:12" s="4" customFormat="1" x14ac:dyDescent="0.3">
      <c r="K50" s="5"/>
      <c r="L50" s="6"/>
    </row>
    <row r="51" spans="11:12" s="4" customFormat="1" x14ac:dyDescent="0.3">
      <c r="K51" s="5"/>
      <c r="L51" s="6"/>
    </row>
    <row r="52" spans="11:12" s="4" customFormat="1" x14ac:dyDescent="0.3">
      <c r="K52" s="5"/>
      <c r="L52" s="6"/>
    </row>
    <row r="53" spans="11:12" s="4" customFormat="1" x14ac:dyDescent="0.3">
      <c r="K53" s="5"/>
      <c r="L53" s="6"/>
    </row>
    <row r="54" spans="11:12" s="4" customFormat="1" x14ac:dyDescent="0.3">
      <c r="K54" s="5"/>
      <c r="L54" s="6"/>
    </row>
    <row r="55" spans="11:12" s="4" customFormat="1" x14ac:dyDescent="0.3">
      <c r="K55" s="5"/>
      <c r="L55" s="6"/>
    </row>
    <row r="56" spans="11:12" s="4" customFormat="1" x14ac:dyDescent="0.3">
      <c r="K56" s="5"/>
      <c r="L56" s="6"/>
    </row>
    <row r="57" spans="11:12" s="4" customFormat="1" x14ac:dyDescent="0.3">
      <c r="K57" s="5"/>
      <c r="L57" s="6"/>
    </row>
    <row r="58" spans="11:12" s="4" customFormat="1" x14ac:dyDescent="0.3">
      <c r="K58" s="5"/>
      <c r="L58" s="6"/>
    </row>
    <row r="59" spans="11:12" s="4" customFormat="1" x14ac:dyDescent="0.3">
      <c r="K59" s="5"/>
      <c r="L59" s="6"/>
    </row>
    <row r="60" spans="11:12" s="4" customFormat="1" x14ac:dyDescent="0.3">
      <c r="K60" s="5"/>
      <c r="L60" s="6"/>
    </row>
  </sheetData>
  <sheetProtection algorithmName="SHA-512" hashValue="R69vFZT7UYj/iNIYqbj2TZQO6d1QmI+iU6DOpzXO4jvEa1I2VDLqeUADaEUTmWgvN9FB5WHma76NxVuj3a3zxw==" saltValue="Tr3hvJgwUcndDkklOiwtOg==" spinCount="100000" sheet="1" objects="1" selectLockedCells="1"/>
  <protectedRanges>
    <protectedRange sqref="K1" name="Aralık1"/>
  </protectedRanges>
  <mergeCells count="6">
    <mergeCell ref="G15:K15"/>
    <mergeCell ref="A1:J1"/>
    <mergeCell ref="G11:K11"/>
    <mergeCell ref="G12:K12"/>
    <mergeCell ref="G13:K13"/>
    <mergeCell ref="G14:K14"/>
  </mergeCells>
  <conditionalFormatting sqref="D2:D20">
    <cfRule type="expression" dxfId="122" priority="22">
      <formula>$K$1=1</formula>
    </cfRule>
  </conditionalFormatting>
  <conditionalFormatting sqref="A5:C5">
    <cfRule type="containsText" dxfId="121" priority="20" operator="containsText" text="T">
      <formula>NOT(ISERROR(SEARCH("T",A5)))</formula>
    </cfRule>
    <cfRule type="containsText" dxfId="120" priority="21" operator="containsText" text="R">
      <formula>NOT(ISERROR(SEARCH("R",A5)))</formula>
    </cfRule>
  </conditionalFormatting>
  <conditionalFormatting sqref="A7">
    <cfRule type="expression" dxfId="119" priority="19">
      <formula>$K$1=1</formula>
    </cfRule>
  </conditionalFormatting>
  <conditionalFormatting sqref="A11 F11">
    <cfRule type="expression" dxfId="118" priority="18">
      <formula>$K$1=1</formula>
    </cfRule>
  </conditionalFormatting>
  <conditionalFormatting sqref="A8">
    <cfRule type="expression" dxfId="117" priority="17">
      <formula>$K$1=1</formula>
    </cfRule>
  </conditionalFormatting>
  <conditionalFormatting sqref="A12">
    <cfRule type="expression" dxfId="116" priority="16">
      <formula>$K$1=1</formula>
    </cfRule>
  </conditionalFormatting>
  <conditionalFormatting sqref="B7">
    <cfRule type="expression" dxfId="115" priority="15">
      <formula>$K$1=1</formula>
    </cfRule>
  </conditionalFormatting>
  <conditionalFormatting sqref="B11">
    <cfRule type="expression" dxfId="114" priority="14">
      <formula>$K$1=1</formula>
    </cfRule>
  </conditionalFormatting>
  <conditionalFormatting sqref="G11">
    <cfRule type="expression" dxfId="113" priority="13">
      <formula>$K$1=1</formula>
    </cfRule>
  </conditionalFormatting>
  <conditionalFormatting sqref="C9">
    <cfRule type="containsText" dxfId="112" priority="10" operator="containsText" text="T">
      <formula>NOT(ISERROR(SEARCH("T",C9)))</formula>
    </cfRule>
    <cfRule type="containsText" dxfId="111" priority="11" operator="containsText" text="R">
      <formula>NOT(ISERROR(SEARCH("R",C9)))</formula>
    </cfRule>
  </conditionalFormatting>
  <conditionalFormatting sqref="C13">
    <cfRule type="containsText" dxfId="110" priority="7" operator="containsText" text="T">
      <formula>NOT(ISERROR(SEARCH("T",C13)))</formula>
    </cfRule>
    <cfRule type="containsText" dxfId="109" priority="8" operator="containsText" text="R">
      <formula>NOT(ISERROR(SEARCH("R",C13)))</formula>
    </cfRule>
  </conditionalFormatting>
  <conditionalFormatting sqref="D14:D15">
    <cfRule type="expression" dxfId="108" priority="6">
      <formula>$K$1=1</formula>
    </cfRule>
  </conditionalFormatting>
  <conditionalFormatting sqref="A17">
    <cfRule type="expression" dxfId="107" priority="5">
      <formula>$K$1=1</formula>
    </cfRule>
  </conditionalFormatting>
  <conditionalFormatting sqref="A18">
    <cfRule type="expression" dxfId="106" priority="4">
      <formula>$K$1=1</formula>
    </cfRule>
  </conditionalFormatting>
  <conditionalFormatting sqref="B17">
    <cfRule type="expression" dxfId="105" priority="3">
      <formula>$K$1=1</formula>
    </cfRule>
  </conditionalFormatting>
  <conditionalFormatting sqref="C19">
    <cfRule type="containsText" dxfId="104" priority="1" operator="containsText" text="T">
      <formula>NOT(ISERROR(SEARCH("T",C19)))</formula>
    </cfRule>
    <cfRule type="containsText" dxfId="103" priority="2" operator="containsText" text="R">
      <formula>NOT(ISERROR(SEARCH("R",C19)))</formula>
    </cfRule>
  </conditionalFormatting>
  <hyperlinks>
    <hyperlink ref="M2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/>
  <dimension ref="A1:AJ62"/>
  <sheetViews>
    <sheetView showGridLines="0" zoomScale="90" zoomScaleNormal="90" workbookViewId="0">
      <selection activeCell="K1" sqref="K1"/>
    </sheetView>
  </sheetViews>
  <sheetFormatPr defaultColWidth="9.109375" defaultRowHeight="14.4" x14ac:dyDescent="0.3"/>
  <cols>
    <col min="1" max="1" width="12.5546875" style="1" bestFit="1" customWidth="1"/>
    <col min="2" max="2" width="9" style="1" bestFit="1" customWidth="1"/>
    <col min="3" max="3" width="15.6640625" style="1" customWidth="1"/>
    <col min="4" max="4" width="14" style="1" bestFit="1" customWidth="1"/>
    <col min="5" max="6" width="7.6640625" style="1" customWidth="1"/>
    <col min="7" max="8" width="5.109375" style="1" customWidth="1"/>
    <col min="9" max="9" width="7" style="1" customWidth="1"/>
    <col min="10" max="10" width="9" style="1" customWidth="1"/>
    <col min="11" max="11" width="4.109375" style="5" customWidth="1"/>
    <col min="12" max="12" width="4.109375" style="6" customWidth="1"/>
    <col min="13" max="13" width="18.109375" style="4" customWidth="1"/>
    <col min="14" max="16" width="9" style="4" customWidth="1"/>
    <col min="17" max="36" width="9.109375" style="4"/>
    <col min="37" max="16384" width="9.109375" style="1"/>
  </cols>
  <sheetData>
    <row r="1" spans="1:36" ht="24.9" customHeight="1" thickBot="1" x14ac:dyDescent="0.45">
      <c r="A1" s="189" t="s">
        <v>154</v>
      </c>
      <c r="B1" s="190"/>
      <c r="C1" s="125"/>
      <c r="D1" s="125"/>
      <c r="E1" s="125"/>
      <c r="F1" s="125"/>
      <c r="G1" s="125"/>
      <c r="H1" s="125"/>
      <c r="I1" s="125"/>
      <c r="J1" s="126"/>
      <c r="K1" s="34"/>
      <c r="M1" s="12"/>
    </row>
    <row r="2" spans="1:36" s="4" customFormat="1" ht="24.9" customHeight="1" x14ac:dyDescent="0.3">
      <c r="A2" s="191"/>
      <c r="B2" s="192"/>
      <c r="K2" s="5"/>
      <c r="L2" s="6"/>
      <c r="M2" s="33" t="s">
        <v>24</v>
      </c>
    </row>
    <row r="3" spans="1:36" s="2" customFormat="1" ht="30" customHeight="1" x14ac:dyDescent="0.45">
      <c r="A3" s="191"/>
      <c r="B3" s="192"/>
      <c r="C3" s="7"/>
      <c r="D3" s="7"/>
      <c r="E3" s="7"/>
      <c r="F3" s="7"/>
      <c r="G3" s="7"/>
      <c r="H3" s="41"/>
      <c r="I3" s="41"/>
      <c r="J3" s="41"/>
      <c r="K3" s="41"/>
      <c r="L3" s="41"/>
      <c r="M3" s="38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2" customFormat="1" ht="24.9" customHeight="1" x14ac:dyDescent="0.4">
      <c r="A4" s="7"/>
      <c r="B4" s="7"/>
      <c r="C4" s="7"/>
      <c r="D4" s="7"/>
      <c r="E4" s="7"/>
      <c r="F4" s="7"/>
      <c r="G4" s="7"/>
      <c r="H4" s="42"/>
      <c r="I4" s="42"/>
      <c r="J4" s="42"/>
      <c r="K4" s="42"/>
      <c r="L4" s="42"/>
      <c r="M4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4" customFormat="1" ht="24.9" customHeight="1" x14ac:dyDescent="0.3">
      <c r="A5" s="171" t="str">
        <f>IF(A4="","",IF(A2=A4,"R","T"))</f>
        <v/>
      </c>
      <c r="B5" s="171"/>
      <c r="K5" s="5"/>
      <c r="L5" s="6"/>
    </row>
    <row r="6" spans="1:36" ht="24.9" customHeight="1" x14ac:dyDescent="0.3">
      <c r="A6" s="151" t="s">
        <v>22</v>
      </c>
      <c r="B6" s="151"/>
      <c r="C6" s="151"/>
      <c r="D6" s="151"/>
      <c r="E6" s="151"/>
      <c r="F6" s="151"/>
      <c r="G6" s="151"/>
      <c r="H6" s="151"/>
      <c r="I6" s="151"/>
      <c r="J6" s="151"/>
      <c r="L6" s="11"/>
    </row>
    <row r="7" spans="1:36" ht="24.9" customHeight="1" x14ac:dyDescent="0.3">
      <c r="A7" s="172" t="s">
        <v>155</v>
      </c>
      <c r="B7" s="153"/>
      <c r="C7" s="153"/>
      <c r="D7" s="153"/>
      <c r="E7" s="153"/>
      <c r="F7" s="153"/>
      <c r="G7" s="153"/>
      <c r="H7" s="153"/>
      <c r="I7" s="153"/>
      <c r="J7" s="173"/>
      <c r="L7" s="11"/>
      <c r="M7"/>
    </row>
    <row r="8" spans="1:36" ht="24.9" customHeight="1" x14ac:dyDescent="0.3">
      <c r="A8" s="63" t="s">
        <v>156</v>
      </c>
      <c r="B8" s="79" t="s">
        <v>157</v>
      </c>
      <c r="C8" s="150" t="s">
        <v>159</v>
      </c>
      <c r="D8" s="150"/>
      <c r="E8" s="62" t="s">
        <v>120</v>
      </c>
      <c r="F8" s="62"/>
      <c r="G8" s="150" t="s">
        <v>158</v>
      </c>
      <c r="H8" s="150"/>
      <c r="I8" s="150" t="s">
        <v>121</v>
      </c>
      <c r="J8" s="174"/>
      <c r="K8" s="43"/>
      <c r="L8" s="9"/>
      <c r="M8" s="9"/>
    </row>
    <row r="9" spans="1:36" ht="24.9" customHeight="1" x14ac:dyDescent="0.3">
      <c r="A9" s="64">
        <v>1</v>
      </c>
      <c r="B9" s="80" t="s">
        <v>160</v>
      </c>
      <c r="C9" s="149" t="s">
        <v>163</v>
      </c>
      <c r="D9" s="149"/>
      <c r="E9" s="160">
        <f ca="1">TODAY()-15</f>
        <v>45263</v>
      </c>
      <c r="F9" s="160"/>
      <c r="G9" s="193">
        <v>30</v>
      </c>
      <c r="H9" s="193"/>
      <c r="I9" s="148"/>
      <c r="J9" s="194"/>
      <c r="K9" s="43" t="str">
        <f>IF(I9="","",IF(L9=I9,"R","T"))</f>
        <v/>
      </c>
      <c r="L9" s="9">
        <f ca="1">WORKDAY(E9,G9,sss)</f>
        <v>45303</v>
      </c>
      <c r="M9" s="9" t="s">
        <v>166</v>
      </c>
    </row>
    <row r="10" spans="1:36" ht="24.9" customHeight="1" x14ac:dyDescent="0.3">
      <c r="A10" s="65">
        <v>2</v>
      </c>
      <c r="B10" s="81" t="s">
        <v>161</v>
      </c>
      <c r="C10" s="159" t="s">
        <v>164</v>
      </c>
      <c r="D10" s="159"/>
      <c r="E10" s="166">
        <f ca="1">TODAY()-1</f>
        <v>45277</v>
      </c>
      <c r="F10" s="166"/>
      <c r="G10" s="195">
        <v>60</v>
      </c>
      <c r="H10" s="195"/>
      <c r="I10" s="157"/>
      <c r="J10" s="188"/>
      <c r="K10" s="43" t="str">
        <f>IF(I10="","",IF(L10=I10,"R","T"))</f>
        <v/>
      </c>
      <c r="L10" s="9"/>
      <c r="M10" s="9"/>
    </row>
    <row r="11" spans="1:36" s="4" customFormat="1" ht="24.75" customHeight="1" x14ac:dyDescent="0.3">
      <c r="A11" s="64">
        <v>3</v>
      </c>
      <c r="B11" s="80" t="s">
        <v>162</v>
      </c>
      <c r="C11" s="149" t="s">
        <v>165</v>
      </c>
      <c r="D11" s="149" t="s">
        <v>92</v>
      </c>
      <c r="E11" s="160">
        <f ca="1">TODAY()-16</f>
        <v>45262</v>
      </c>
      <c r="F11" s="160"/>
      <c r="G11" s="193">
        <v>90</v>
      </c>
      <c r="H11" s="193"/>
      <c r="I11" s="148"/>
      <c r="J11" s="194"/>
      <c r="K11" s="43" t="str">
        <f t="shared" ref="K11:K14" si="0">IF(I11="","",IF(L11=I11,"R","T"))</f>
        <v/>
      </c>
      <c r="L11" s="9"/>
      <c r="M11" s="9"/>
    </row>
    <row r="12" spans="1:36" s="4" customFormat="1" ht="24.75" customHeight="1" x14ac:dyDescent="0.3">
      <c r="A12" s="65">
        <v>4</v>
      </c>
      <c r="B12" s="81" t="s">
        <v>160</v>
      </c>
      <c r="C12" s="159" t="s">
        <v>163</v>
      </c>
      <c r="D12" s="159" t="s">
        <v>93</v>
      </c>
      <c r="E12" s="166">
        <f ca="1">TODAY()-17</f>
        <v>45261</v>
      </c>
      <c r="F12" s="166"/>
      <c r="G12" s="195">
        <v>30</v>
      </c>
      <c r="H12" s="195"/>
      <c r="I12" s="157"/>
      <c r="J12" s="188"/>
      <c r="K12" s="43" t="str">
        <f t="shared" si="0"/>
        <v/>
      </c>
      <c r="L12" s="9"/>
    </row>
    <row r="13" spans="1:36" s="4" customFormat="1" ht="24.75" customHeight="1" x14ac:dyDescent="0.3">
      <c r="A13" s="64">
        <v>5</v>
      </c>
      <c r="B13" s="80" t="s">
        <v>160</v>
      </c>
      <c r="C13" s="149" t="s">
        <v>163</v>
      </c>
      <c r="D13" s="149" t="s">
        <v>94</v>
      </c>
      <c r="E13" s="160">
        <f ca="1">TODAY()-5</f>
        <v>45273</v>
      </c>
      <c r="F13" s="160"/>
      <c r="G13" s="193">
        <v>120</v>
      </c>
      <c r="H13" s="193"/>
      <c r="I13" s="148"/>
      <c r="J13" s="194"/>
      <c r="K13" s="43" t="str">
        <f t="shared" si="0"/>
        <v/>
      </c>
      <c r="L13" s="9"/>
    </row>
    <row r="14" spans="1:36" s="4" customFormat="1" ht="24.75" customHeight="1" x14ac:dyDescent="0.3">
      <c r="A14" s="65">
        <v>6</v>
      </c>
      <c r="B14" s="81" t="s">
        <v>161</v>
      </c>
      <c r="C14" s="159" t="s">
        <v>164</v>
      </c>
      <c r="D14" s="159" t="s">
        <v>95</v>
      </c>
      <c r="E14" s="166">
        <f ca="1">TODAY()-19</f>
        <v>45259</v>
      </c>
      <c r="F14" s="166"/>
      <c r="G14" s="195">
        <v>120</v>
      </c>
      <c r="H14" s="195"/>
      <c r="I14" s="157"/>
      <c r="J14" s="188"/>
      <c r="K14" s="43" t="str">
        <f t="shared" si="0"/>
        <v/>
      </c>
      <c r="L14" s="9"/>
    </row>
    <row r="15" spans="1:36" s="4" customFormat="1" x14ac:dyDescent="0.3">
      <c r="K15" s="5"/>
      <c r="L15" s="6"/>
    </row>
    <row r="16" spans="1:36" s="4" customFormat="1" ht="15.75" customHeight="1" x14ac:dyDescent="0.3">
      <c r="K16" s="5"/>
      <c r="L16" s="6"/>
    </row>
    <row r="17" spans="1:12" s="4" customFormat="1" ht="15.75" customHeight="1" x14ac:dyDescent="0.3">
      <c r="A17" s="75"/>
      <c r="F17" s="75"/>
      <c r="K17" s="5"/>
      <c r="L17" s="6"/>
    </row>
    <row r="18" spans="1:12" s="4" customFormat="1" x14ac:dyDescent="0.3">
      <c r="A18" s="75"/>
      <c r="K18" s="5"/>
      <c r="L18" s="6"/>
    </row>
    <row r="19" spans="1:12" s="4" customFormat="1" x14ac:dyDescent="0.3">
      <c r="K19" s="5"/>
      <c r="L19" s="6"/>
    </row>
    <row r="20" spans="1:12" s="4" customFormat="1" x14ac:dyDescent="0.3">
      <c r="K20" s="5"/>
      <c r="L20" s="6"/>
    </row>
    <row r="21" spans="1:12" s="4" customFormat="1" x14ac:dyDescent="0.3">
      <c r="K21" s="5"/>
      <c r="L21" s="6"/>
    </row>
    <row r="22" spans="1:12" s="4" customFormat="1" x14ac:dyDescent="0.3">
      <c r="K22" s="5"/>
      <c r="L22" s="6"/>
    </row>
    <row r="23" spans="1:12" s="4" customFormat="1" x14ac:dyDescent="0.3">
      <c r="K23" s="5"/>
      <c r="L23" s="6"/>
    </row>
    <row r="24" spans="1:12" s="4" customFormat="1" x14ac:dyDescent="0.3">
      <c r="K24" s="5"/>
      <c r="L24" s="6"/>
    </row>
    <row r="25" spans="1:12" s="4" customFormat="1" x14ac:dyDescent="0.3">
      <c r="K25" s="5"/>
      <c r="L25" s="6"/>
    </row>
    <row r="26" spans="1:12" s="4" customFormat="1" x14ac:dyDescent="0.3">
      <c r="K26" s="5"/>
      <c r="L26" s="6"/>
    </row>
    <row r="27" spans="1:12" s="4" customFormat="1" x14ac:dyDescent="0.3">
      <c r="K27" s="5"/>
      <c r="L27" s="6"/>
    </row>
    <row r="28" spans="1:12" s="4" customFormat="1" x14ac:dyDescent="0.3">
      <c r="K28" s="5"/>
      <c r="L28" s="6"/>
    </row>
    <row r="29" spans="1:12" s="4" customFormat="1" x14ac:dyDescent="0.3">
      <c r="K29" s="5"/>
      <c r="L29" s="6"/>
    </row>
    <row r="30" spans="1:12" s="4" customFormat="1" x14ac:dyDescent="0.3">
      <c r="K30" s="5"/>
      <c r="L30" s="6"/>
    </row>
    <row r="31" spans="1:12" s="4" customFormat="1" x14ac:dyDescent="0.3">
      <c r="K31" s="5"/>
      <c r="L31" s="6"/>
    </row>
    <row r="32" spans="1:12" s="4" customFormat="1" x14ac:dyDescent="0.3">
      <c r="K32" s="5"/>
      <c r="L32" s="6"/>
    </row>
    <row r="33" spans="11:12" s="4" customFormat="1" x14ac:dyDescent="0.3">
      <c r="K33" s="5"/>
      <c r="L33" s="6"/>
    </row>
    <row r="34" spans="11:12" s="4" customFormat="1" x14ac:dyDescent="0.3">
      <c r="K34" s="5"/>
      <c r="L34" s="6"/>
    </row>
    <row r="35" spans="11:12" s="4" customFormat="1" x14ac:dyDescent="0.3">
      <c r="K35" s="5"/>
      <c r="L35" s="6"/>
    </row>
    <row r="36" spans="11:12" s="4" customFormat="1" x14ac:dyDescent="0.3">
      <c r="K36" s="5"/>
      <c r="L36" s="6"/>
    </row>
    <row r="37" spans="11:12" s="4" customFormat="1" x14ac:dyDescent="0.3">
      <c r="K37" s="5"/>
      <c r="L37" s="6"/>
    </row>
    <row r="38" spans="11:12" s="4" customFormat="1" x14ac:dyDescent="0.3">
      <c r="K38" s="5"/>
      <c r="L38" s="6"/>
    </row>
    <row r="39" spans="11:12" s="4" customFormat="1" x14ac:dyDescent="0.3">
      <c r="K39" s="5"/>
      <c r="L39" s="6"/>
    </row>
    <row r="40" spans="11:12" s="4" customFormat="1" x14ac:dyDescent="0.3">
      <c r="K40" s="5"/>
      <c r="L40" s="6"/>
    </row>
    <row r="41" spans="11:12" s="4" customFormat="1" x14ac:dyDescent="0.3">
      <c r="K41" s="5"/>
      <c r="L41" s="6"/>
    </row>
    <row r="42" spans="11:12" s="4" customFormat="1" x14ac:dyDescent="0.3">
      <c r="K42" s="5"/>
      <c r="L42" s="6"/>
    </row>
    <row r="43" spans="11:12" s="4" customFormat="1" x14ac:dyDescent="0.3">
      <c r="K43" s="5"/>
      <c r="L43" s="6"/>
    </row>
    <row r="44" spans="11:12" s="4" customFormat="1" x14ac:dyDescent="0.3">
      <c r="K44" s="5"/>
      <c r="L44" s="6"/>
    </row>
    <row r="45" spans="11:12" s="4" customFormat="1" x14ac:dyDescent="0.3">
      <c r="K45" s="5"/>
      <c r="L45" s="6"/>
    </row>
    <row r="46" spans="11:12" s="4" customFormat="1" x14ac:dyDescent="0.3">
      <c r="K46" s="5"/>
      <c r="L46" s="6"/>
    </row>
    <row r="47" spans="11:12" s="4" customFormat="1" x14ac:dyDescent="0.3">
      <c r="K47" s="5"/>
      <c r="L47" s="6"/>
    </row>
    <row r="48" spans="11:12" s="4" customFormat="1" x14ac:dyDescent="0.3">
      <c r="K48" s="5"/>
      <c r="L48" s="6"/>
    </row>
    <row r="49" spans="1:12" s="4" customFormat="1" x14ac:dyDescent="0.3">
      <c r="K49" s="5"/>
      <c r="L49" s="6"/>
    </row>
    <row r="50" spans="1:12" s="4" customFormat="1" x14ac:dyDescent="0.3">
      <c r="K50" s="5"/>
      <c r="L50" s="6"/>
    </row>
    <row r="51" spans="1:12" s="4" customFormat="1" x14ac:dyDescent="0.3">
      <c r="K51" s="5"/>
      <c r="L51" s="6"/>
    </row>
    <row r="52" spans="1:12" s="4" customFormat="1" x14ac:dyDescent="0.3">
      <c r="K52" s="5"/>
      <c r="L52" s="6"/>
    </row>
    <row r="53" spans="1:12" s="4" customFormat="1" x14ac:dyDescent="0.3">
      <c r="K53" s="5"/>
      <c r="L53" s="6"/>
    </row>
    <row r="54" spans="1:12" s="4" customFormat="1" x14ac:dyDescent="0.3">
      <c r="K54" s="5"/>
      <c r="L54" s="6"/>
    </row>
    <row r="55" spans="1:12" s="4" customFormat="1" x14ac:dyDescent="0.3">
      <c r="K55" s="5"/>
      <c r="L55" s="6"/>
    </row>
    <row r="56" spans="1:12" s="4" customFormat="1" x14ac:dyDescent="0.3">
      <c r="K56" s="5"/>
      <c r="L56" s="6"/>
    </row>
    <row r="57" spans="1:12" s="4" customFormat="1" x14ac:dyDescent="0.3">
      <c r="K57" s="5"/>
      <c r="L57" s="6"/>
    </row>
    <row r="58" spans="1:12" s="4" customFormat="1" x14ac:dyDescent="0.3">
      <c r="K58" s="5"/>
      <c r="L58" s="6"/>
    </row>
    <row r="59" spans="1:12" s="4" customFormat="1" x14ac:dyDescent="0.3">
      <c r="K59" s="5"/>
      <c r="L59" s="6"/>
    </row>
    <row r="60" spans="1:12" s="4" customFormat="1" x14ac:dyDescent="0.3">
      <c r="K60" s="5"/>
      <c r="L60" s="6"/>
    </row>
    <row r="61" spans="1:12" s="4" customFormat="1" x14ac:dyDescent="0.3">
      <c r="K61" s="5"/>
      <c r="L61" s="6"/>
    </row>
    <row r="62" spans="1:12" x14ac:dyDescent="0.3">
      <c r="A62" s="4"/>
      <c r="B62" s="4"/>
      <c r="C62" s="4"/>
      <c r="D62" s="4"/>
      <c r="E62" s="4"/>
      <c r="F62" s="4"/>
      <c r="G62" s="4"/>
      <c r="H62" s="4"/>
      <c r="I62" s="4"/>
      <c r="J62" s="4"/>
    </row>
  </sheetData>
  <sheetProtection algorithmName="SHA-512" hashValue="NM3EhOjRQuXi2mrVvz5AN/YWu5YJrlB4FWIgQ59g7DN5f5ZMYVEJMWxU6IvH7zHoWPpqbteZZ1sG61KFOQYLvA==" saltValue="GJ/V0ahWI0OrwgNG7MWJRg==" spinCount="100000" sheet="1" objects="1" selectLockedCells="1"/>
  <protectedRanges>
    <protectedRange sqref="K1" name="Aralık1"/>
  </protectedRanges>
  <mergeCells count="33">
    <mergeCell ref="C14:D14"/>
    <mergeCell ref="G8:H8"/>
    <mergeCell ref="C8:D8"/>
    <mergeCell ref="C9:D9"/>
    <mergeCell ref="C10:D10"/>
    <mergeCell ref="C11:D11"/>
    <mergeCell ref="C12:D12"/>
    <mergeCell ref="C13:D13"/>
    <mergeCell ref="E13:F13"/>
    <mergeCell ref="G13:H13"/>
    <mergeCell ref="E10:F10"/>
    <mergeCell ref="G10:H10"/>
    <mergeCell ref="I13:J13"/>
    <mergeCell ref="E14:F14"/>
    <mergeCell ref="G14:H14"/>
    <mergeCell ref="I14:J14"/>
    <mergeCell ref="E11:F11"/>
    <mergeCell ref="G11:H11"/>
    <mergeCell ref="I11:J11"/>
    <mergeCell ref="E12:F12"/>
    <mergeCell ref="G12:H12"/>
    <mergeCell ref="I12:J12"/>
    <mergeCell ref="I10:J10"/>
    <mergeCell ref="A1:J1"/>
    <mergeCell ref="A2:B2"/>
    <mergeCell ref="A3:B3"/>
    <mergeCell ref="A5:B5"/>
    <mergeCell ref="A6:J6"/>
    <mergeCell ref="A7:J7"/>
    <mergeCell ref="I8:J8"/>
    <mergeCell ref="E9:F9"/>
    <mergeCell ref="G9:H9"/>
    <mergeCell ref="I9:J9"/>
  </mergeCells>
  <conditionalFormatting sqref="K8:K14">
    <cfRule type="containsText" dxfId="102" priority="5" operator="containsText" text="T">
      <formula>NOT(ISERROR(SEARCH("T",K8)))</formula>
    </cfRule>
    <cfRule type="containsText" dxfId="101" priority="6" operator="containsText" text="R">
      <formula>NOT(ISERROR(SEARCH("R",K8)))</formula>
    </cfRule>
  </conditionalFormatting>
  <conditionalFormatting sqref="M8:M11 A2:A3">
    <cfRule type="expression" dxfId="100" priority="4">
      <formula>$K$1=1</formula>
    </cfRule>
  </conditionalFormatting>
  <conditionalFormatting sqref="A5">
    <cfRule type="containsText" dxfId="99" priority="1" operator="containsText" text="T">
      <formula>NOT(ISERROR(SEARCH("T",A5)))</formula>
    </cfRule>
    <cfRule type="containsText" dxfId="98" priority="2" operator="containsText" text="R">
      <formula>NOT(ISERROR(SEARCH("R",A5)))</formula>
    </cfRule>
  </conditionalFormatting>
  <hyperlinks>
    <hyperlink ref="M2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/>
  <dimension ref="A1:AJ21"/>
  <sheetViews>
    <sheetView showGridLines="0" zoomScale="90" zoomScaleNormal="90" workbookViewId="0">
      <selection activeCell="K1" sqref="K1"/>
    </sheetView>
  </sheetViews>
  <sheetFormatPr defaultColWidth="9.109375" defaultRowHeight="14.4" x14ac:dyDescent="0.3"/>
  <cols>
    <col min="1" max="1" width="15.6640625" style="4" customWidth="1"/>
    <col min="2" max="3" width="22.109375" style="4" customWidth="1"/>
    <col min="4" max="5" width="7.6640625" style="4" customWidth="1"/>
    <col min="6" max="6" width="11" style="4" bestFit="1" customWidth="1"/>
    <col min="7" max="10" width="4" style="4" customWidth="1"/>
    <col min="11" max="11" width="4.109375" style="5" customWidth="1"/>
    <col min="12" max="12" width="4.109375" style="6" customWidth="1"/>
    <col min="13" max="13" width="18.109375" style="4" customWidth="1"/>
    <col min="14" max="16" width="9" style="4" customWidth="1"/>
    <col min="17" max="16384" width="9.109375" style="4"/>
  </cols>
  <sheetData>
    <row r="1" spans="1:36" s="1" customFormat="1" ht="24.9" customHeight="1" thickBot="1" x14ac:dyDescent="0.45">
      <c r="A1" s="124" t="s">
        <v>167</v>
      </c>
      <c r="B1" s="125"/>
      <c r="C1" s="125"/>
      <c r="D1" s="125"/>
      <c r="E1" s="125"/>
      <c r="F1" s="125"/>
      <c r="G1" s="125"/>
      <c r="H1" s="125"/>
      <c r="I1" s="125"/>
      <c r="J1" s="126"/>
      <c r="K1" s="34"/>
      <c r="L1" s="6"/>
      <c r="M1" s="12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24.9" customHeight="1" thickBot="1" x14ac:dyDescent="0.35">
      <c r="A2" s="76"/>
      <c r="B2" s="10"/>
      <c r="C2" s="10">
        <f>WORKDAY.INTL(A4,B4,11)</f>
        <v>45290</v>
      </c>
      <c r="M2" s="33" t="s">
        <v>24</v>
      </c>
    </row>
    <row r="3" spans="1:36" s="2" customFormat="1" ht="22.5" customHeight="1" x14ac:dyDescent="0.45">
      <c r="A3" s="69" t="s">
        <v>120</v>
      </c>
      <c r="B3" s="70" t="s">
        <v>127</v>
      </c>
      <c r="C3" s="71" t="s">
        <v>121</v>
      </c>
      <c r="D3" s="7"/>
      <c r="E3" s="7"/>
      <c r="F3" s="7"/>
      <c r="G3" s="7"/>
      <c r="H3" s="41"/>
      <c r="I3" s="41"/>
      <c r="J3" s="41"/>
      <c r="K3" s="41"/>
      <c r="L3" s="41"/>
      <c r="M3" s="38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2" customFormat="1" ht="22.5" customHeight="1" thickBot="1" x14ac:dyDescent="0.45">
      <c r="A4" s="72">
        <v>45289</v>
      </c>
      <c r="B4" s="73">
        <v>1</v>
      </c>
      <c r="C4" s="84"/>
      <c r="D4" s="120" t="s">
        <v>192</v>
      </c>
      <c r="E4" s="118"/>
      <c r="F4" s="85"/>
      <c r="G4" s="7"/>
      <c r="H4" s="42"/>
      <c r="I4" s="42"/>
      <c r="J4" s="42"/>
      <c r="K4" s="42"/>
      <c r="L4" s="42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ht="22.5" customHeight="1" x14ac:dyDescent="0.3">
      <c r="A5" s="43"/>
      <c r="B5" s="43"/>
      <c r="C5" s="43" t="str">
        <f t="shared" ref="C5" si="0">IF(C4="","",IF(C2=C4,"R","T"))</f>
        <v/>
      </c>
      <c r="D5" s="10"/>
      <c r="F5" s="75"/>
    </row>
    <row r="6" spans="1:36" s="1" customFormat="1" ht="22.5" customHeight="1" thickBot="1" x14ac:dyDescent="0.35">
      <c r="A6" s="4"/>
      <c r="B6" s="4"/>
      <c r="C6" s="76">
        <f>WORKDAY.INTL(A8,B8,1)</f>
        <v>45292</v>
      </c>
      <c r="D6" s="10"/>
      <c r="E6" s="4"/>
      <c r="F6" s="4"/>
      <c r="G6" s="4"/>
      <c r="H6" s="4"/>
      <c r="I6" s="4"/>
      <c r="J6" s="4"/>
      <c r="K6" s="5"/>
      <c r="L6" s="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s="1" customFormat="1" ht="22.5" customHeight="1" x14ac:dyDescent="0.3">
      <c r="A7" s="69" t="s">
        <v>120</v>
      </c>
      <c r="B7" s="70" t="s">
        <v>127</v>
      </c>
      <c r="C7" s="71" t="s">
        <v>121</v>
      </c>
      <c r="D7" s="10"/>
      <c r="E7" s="4"/>
      <c r="F7" s="4"/>
      <c r="G7" s="4"/>
      <c r="H7" s="4"/>
      <c r="I7" s="4"/>
      <c r="J7" s="4"/>
      <c r="K7" s="5"/>
      <c r="L7" s="6"/>
      <c r="M7" s="9" t="s">
        <v>64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s="1" customFormat="1" ht="22.5" customHeight="1" thickBot="1" x14ac:dyDescent="0.35">
      <c r="A8" s="72">
        <v>45289</v>
      </c>
      <c r="B8" s="73">
        <v>1</v>
      </c>
      <c r="C8" s="84"/>
      <c r="D8" s="10" t="s">
        <v>194</v>
      </c>
      <c r="E8" s="4"/>
      <c r="F8" s="4"/>
      <c r="G8" s="4"/>
      <c r="H8" s="4"/>
      <c r="I8" s="4"/>
      <c r="J8" s="4"/>
      <c r="K8" s="5"/>
      <c r="L8" s="6"/>
      <c r="M8" s="9" t="s">
        <v>65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s="1" customFormat="1" ht="24.9" customHeight="1" x14ac:dyDescent="0.3">
      <c r="A9" s="4"/>
      <c r="B9" s="4"/>
      <c r="C9" s="43" t="str">
        <f>IF(C8="","",IF(C6=C8,"R","T"))</f>
        <v/>
      </c>
      <c r="D9" s="10"/>
      <c r="E9" s="4"/>
      <c r="F9" s="4"/>
      <c r="G9" s="4"/>
      <c r="H9" s="4"/>
      <c r="I9" s="4"/>
      <c r="J9" s="4"/>
      <c r="K9" s="5"/>
      <c r="L9" s="6"/>
      <c r="M9" s="9" t="s">
        <v>66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s="1" customFormat="1" ht="24.9" customHeight="1" thickBot="1" x14ac:dyDescent="0.35">
      <c r="A10" s="4"/>
      <c r="B10" s="4"/>
      <c r="C10" s="10">
        <f>WORKDAY.INTL(A12,B12,1,"01.01.2024")</f>
        <v>45293</v>
      </c>
      <c r="D10" s="10"/>
      <c r="E10" s="4"/>
      <c r="F10" s="4"/>
      <c r="G10" s="4"/>
      <c r="H10" s="4"/>
      <c r="I10" s="4"/>
      <c r="J10" s="4"/>
      <c r="K10" s="5"/>
      <c r="L10" s="6"/>
      <c r="M10" s="9" t="s">
        <v>67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24.75" customHeight="1" x14ac:dyDescent="0.3">
      <c r="A11" s="69" t="s">
        <v>120</v>
      </c>
      <c r="B11" s="70" t="s">
        <v>127</v>
      </c>
      <c r="C11" s="71" t="s">
        <v>121</v>
      </c>
      <c r="D11" s="10"/>
      <c r="K11" s="4"/>
    </row>
    <row r="12" spans="1:36" ht="24.75" customHeight="1" thickBot="1" x14ac:dyDescent="0.35">
      <c r="A12" s="72">
        <v>45289</v>
      </c>
      <c r="B12" s="73">
        <v>1</v>
      </c>
      <c r="C12" s="84"/>
      <c r="D12" s="10" t="s">
        <v>193</v>
      </c>
      <c r="K12" s="4"/>
    </row>
    <row r="13" spans="1:36" ht="24.75" customHeight="1" x14ac:dyDescent="0.3">
      <c r="C13" s="43" t="str">
        <f t="shared" ref="C13" si="1">IF(C12="","",IF(C10=C12,"R","T"))</f>
        <v/>
      </c>
      <c r="D13" s="10"/>
      <c r="K13" s="4"/>
    </row>
    <row r="14" spans="1:36" ht="24.75" customHeight="1" thickBot="1" x14ac:dyDescent="0.35">
      <c r="C14" s="10">
        <f>WORKDAY.INTL(A16,B16,11,F18:F21)</f>
        <v>45433</v>
      </c>
      <c r="D14" s="10"/>
      <c r="K14" s="4"/>
    </row>
    <row r="15" spans="1:36" ht="24.75" customHeight="1" x14ac:dyDescent="0.3">
      <c r="A15" s="69" t="s">
        <v>120</v>
      </c>
      <c r="B15" s="70" t="s">
        <v>127</v>
      </c>
      <c r="C15" s="71" t="s">
        <v>121</v>
      </c>
      <c r="D15" s="10"/>
    </row>
    <row r="16" spans="1:36" ht="24.75" customHeight="1" thickBot="1" x14ac:dyDescent="0.35">
      <c r="A16" s="72">
        <v>45289</v>
      </c>
      <c r="B16" s="73">
        <v>120</v>
      </c>
      <c r="C16" s="84"/>
      <c r="D16" s="10" t="s">
        <v>195</v>
      </c>
    </row>
    <row r="17" spans="3:11" ht="24.75" customHeight="1" x14ac:dyDescent="0.3">
      <c r="C17" s="43" t="str">
        <f t="shared" ref="C17" si="2">IF(C16="","",IF(C14=C16,"R","T"))</f>
        <v/>
      </c>
      <c r="F17" s="119" t="s">
        <v>122</v>
      </c>
      <c r="G17" s="199" t="s">
        <v>128</v>
      </c>
      <c r="H17" s="199"/>
      <c r="I17" s="199"/>
      <c r="J17" s="199"/>
      <c r="K17" s="200"/>
    </row>
    <row r="18" spans="3:11" ht="24.75" customHeight="1" x14ac:dyDescent="0.3">
      <c r="F18" s="113">
        <v>45292</v>
      </c>
      <c r="G18" s="186" t="s">
        <v>123</v>
      </c>
      <c r="H18" s="186"/>
      <c r="I18" s="186"/>
      <c r="J18" s="186"/>
      <c r="K18" s="196"/>
    </row>
    <row r="19" spans="3:11" ht="24.75" customHeight="1" x14ac:dyDescent="0.3">
      <c r="F19" s="113">
        <v>45405</v>
      </c>
      <c r="G19" s="186" t="s">
        <v>124</v>
      </c>
      <c r="H19" s="186"/>
      <c r="I19" s="186"/>
      <c r="J19" s="186"/>
      <c r="K19" s="196"/>
    </row>
    <row r="20" spans="3:11" ht="24.75" customHeight="1" x14ac:dyDescent="0.3">
      <c r="F20" s="113">
        <v>45413</v>
      </c>
      <c r="G20" s="186" t="s">
        <v>125</v>
      </c>
      <c r="H20" s="186"/>
      <c r="I20" s="186"/>
      <c r="J20" s="186"/>
      <c r="K20" s="196"/>
    </row>
    <row r="21" spans="3:11" ht="24.75" customHeight="1" thickBot="1" x14ac:dyDescent="0.35">
      <c r="F21" s="114">
        <v>45431</v>
      </c>
      <c r="G21" s="197" t="s">
        <v>126</v>
      </c>
      <c r="H21" s="197"/>
      <c r="I21" s="197"/>
      <c r="J21" s="197"/>
      <c r="K21" s="198"/>
    </row>
  </sheetData>
  <sheetProtection algorithmName="SHA-512" hashValue="/zM7Cpghj15cXDXZ+4wENNOvQ9RI+h4hCAGkRJuFOs0WcVPsMQCn5Q+/uF2nY/MDWDLgikuIvWlVoTHIn6PDMQ==" saltValue="tv0gCosR/MNp4qf4dEy9AQ==" spinCount="100000" sheet="1" objects="1" selectLockedCells="1"/>
  <protectedRanges>
    <protectedRange sqref="K1" name="Aralık1"/>
  </protectedRanges>
  <mergeCells count="6">
    <mergeCell ref="G20:K20"/>
    <mergeCell ref="G21:K21"/>
    <mergeCell ref="G19:K19"/>
    <mergeCell ref="A1:J1"/>
    <mergeCell ref="G18:K18"/>
    <mergeCell ref="G17:K17"/>
  </mergeCells>
  <conditionalFormatting sqref="D2:D17">
    <cfRule type="expression" dxfId="97" priority="19">
      <formula>$K$1=1</formula>
    </cfRule>
  </conditionalFormatting>
  <conditionalFormatting sqref="A5:C5">
    <cfRule type="containsText" dxfId="96" priority="17" operator="containsText" text="T">
      <formula>NOT(ISERROR(SEARCH("T",A5)))</formula>
    </cfRule>
    <cfRule type="containsText" dxfId="95" priority="18" operator="containsText" text="R">
      <formula>NOT(ISERROR(SEARCH("R",A5)))</formula>
    </cfRule>
  </conditionalFormatting>
  <conditionalFormatting sqref="A7 C7">
    <cfRule type="expression" dxfId="94" priority="16">
      <formula>$K$1=1</formula>
    </cfRule>
  </conditionalFormatting>
  <conditionalFormatting sqref="A15 F17 C15">
    <cfRule type="expression" dxfId="93" priority="15">
      <formula>$K$1=1</formula>
    </cfRule>
  </conditionalFormatting>
  <conditionalFormatting sqref="A8">
    <cfRule type="expression" dxfId="92" priority="14">
      <formula>$K$1=1</formula>
    </cfRule>
  </conditionalFormatting>
  <conditionalFormatting sqref="A16">
    <cfRule type="expression" dxfId="91" priority="13">
      <formula>$K$1=1</formula>
    </cfRule>
  </conditionalFormatting>
  <conditionalFormatting sqref="B7">
    <cfRule type="expression" dxfId="90" priority="12">
      <formula>$K$1=1</formula>
    </cfRule>
  </conditionalFormatting>
  <conditionalFormatting sqref="B15">
    <cfRule type="expression" dxfId="89" priority="11">
      <formula>$K$1=1</formula>
    </cfRule>
  </conditionalFormatting>
  <conditionalFormatting sqref="G17">
    <cfRule type="expression" dxfId="88" priority="10">
      <formula>$K$1=1</formula>
    </cfRule>
  </conditionalFormatting>
  <conditionalFormatting sqref="A11 C11">
    <cfRule type="expression" dxfId="87" priority="9">
      <formula>$K$1=1</formula>
    </cfRule>
  </conditionalFormatting>
  <conditionalFormatting sqref="A12">
    <cfRule type="expression" dxfId="86" priority="8">
      <formula>$K$1=1</formula>
    </cfRule>
  </conditionalFormatting>
  <conditionalFormatting sqref="B11">
    <cfRule type="expression" dxfId="85" priority="7">
      <formula>$K$1=1</formula>
    </cfRule>
  </conditionalFormatting>
  <conditionalFormatting sqref="C9">
    <cfRule type="containsText" dxfId="84" priority="5" operator="containsText" text="T">
      <formula>NOT(ISERROR(SEARCH("T",C9)))</formula>
    </cfRule>
    <cfRule type="containsText" dxfId="83" priority="6" operator="containsText" text="R">
      <formula>NOT(ISERROR(SEARCH("R",C9)))</formula>
    </cfRule>
  </conditionalFormatting>
  <conditionalFormatting sqref="C13">
    <cfRule type="containsText" dxfId="82" priority="3" operator="containsText" text="T">
      <formula>NOT(ISERROR(SEARCH("T",C13)))</formula>
    </cfRule>
    <cfRule type="containsText" dxfId="81" priority="4" operator="containsText" text="R">
      <formula>NOT(ISERROR(SEARCH("R",C13)))</formula>
    </cfRule>
  </conditionalFormatting>
  <conditionalFormatting sqref="C17">
    <cfRule type="containsText" dxfId="80" priority="1" operator="containsText" text="T">
      <formula>NOT(ISERROR(SEARCH("T",C17)))</formula>
    </cfRule>
    <cfRule type="containsText" dxfId="79" priority="2" operator="containsText" text="R">
      <formula>NOT(ISERROR(SEARCH("R",C17)))</formula>
    </cfRule>
  </conditionalFormatting>
  <hyperlinks>
    <hyperlink ref="M2" r:id="rId1"/>
  </hyperlinks>
  <pageMargins left="0.7" right="0.7" top="0.75" bottom="0.75" header="0.3" footer="0.3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/>
  <dimension ref="A1:AJ62"/>
  <sheetViews>
    <sheetView showGridLines="0" zoomScale="90" zoomScaleNormal="90" workbookViewId="0">
      <selection activeCell="I9" sqref="I9:J9"/>
    </sheetView>
  </sheetViews>
  <sheetFormatPr defaultColWidth="9.109375" defaultRowHeight="14.4" x14ac:dyDescent="0.3"/>
  <cols>
    <col min="1" max="1" width="12.5546875" style="1" bestFit="1" customWidth="1"/>
    <col min="2" max="2" width="9" style="1" bestFit="1" customWidth="1"/>
    <col min="3" max="3" width="15.6640625" style="1" customWidth="1"/>
    <col min="4" max="4" width="14" style="1" bestFit="1" customWidth="1"/>
    <col min="5" max="8" width="7.6640625" style="1" customWidth="1"/>
    <col min="9" max="9" width="7" style="1" customWidth="1"/>
    <col min="10" max="10" width="9" style="1" customWidth="1"/>
    <col min="11" max="11" width="4.109375" style="5" customWidth="1"/>
    <col min="12" max="12" width="4.109375" style="6" customWidth="1"/>
    <col min="13" max="13" width="18.109375" style="4" customWidth="1"/>
    <col min="14" max="16" width="9" style="4" customWidth="1"/>
    <col min="17" max="36" width="9.109375" style="4"/>
    <col min="37" max="16384" width="9.109375" style="1"/>
  </cols>
  <sheetData>
    <row r="1" spans="1:36" ht="24.9" customHeight="1" thickBot="1" x14ac:dyDescent="0.45">
      <c r="A1" s="189" t="s">
        <v>167</v>
      </c>
      <c r="B1" s="190"/>
      <c r="C1" s="125"/>
      <c r="D1" s="125"/>
      <c r="E1" s="125"/>
      <c r="F1" s="125"/>
      <c r="G1" s="125"/>
      <c r="H1" s="125"/>
      <c r="I1" s="125"/>
      <c r="J1" s="126"/>
      <c r="K1" s="34"/>
      <c r="M1" s="12"/>
    </row>
    <row r="2" spans="1:36" s="4" customFormat="1" ht="24.9" customHeight="1" x14ac:dyDescent="0.3">
      <c r="A2" s="191"/>
      <c r="B2" s="192"/>
      <c r="K2" s="5"/>
      <c r="L2" s="6"/>
      <c r="M2" s="33" t="s">
        <v>24</v>
      </c>
    </row>
    <row r="3" spans="1:36" s="2" customFormat="1" ht="30" customHeight="1" x14ac:dyDescent="0.45">
      <c r="A3" s="191"/>
      <c r="B3" s="192"/>
      <c r="C3" s="7"/>
      <c r="D3" s="7"/>
      <c r="E3" s="7"/>
      <c r="F3" s="7"/>
      <c r="G3" s="7"/>
      <c r="H3" s="41"/>
      <c r="I3" s="41"/>
      <c r="J3" s="41"/>
      <c r="K3" s="41"/>
      <c r="L3" s="41"/>
      <c r="M3" s="38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2" customFormat="1" ht="24.9" customHeight="1" x14ac:dyDescent="0.4">
      <c r="A4" s="7"/>
      <c r="B4" s="7"/>
      <c r="C4" s="7"/>
      <c r="D4" s="7"/>
      <c r="E4" s="7"/>
      <c r="F4" s="7"/>
      <c r="G4" s="7"/>
      <c r="H4" s="42"/>
      <c r="I4" s="42"/>
      <c r="J4" s="42"/>
      <c r="K4" s="42"/>
      <c r="L4" s="42"/>
      <c r="M4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4" customFormat="1" ht="24.9" customHeight="1" x14ac:dyDescent="0.3">
      <c r="A5" s="171" t="str">
        <f>IF(A4="","",IF(A2=A4,"R","T"))</f>
        <v/>
      </c>
      <c r="B5" s="171"/>
      <c r="K5" s="5"/>
      <c r="L5" s="6"/>
    </row>
    <row r="6" spans="1:36" ht="24.9" customHeight="1" x14ac:dyDescent="0.3">
      <c r="A6" s="151" t="s">
        <v>22</v>
      </c>
      <c r="B6" s="151"/>
      <c r="C6" s="151"/>
      <c r="D6" s="151"/>
      <c r="E6" s="151"/>
      <c r="F6" s="151"/>
      <c r="G6" s="151"/>
      <c r="H6" s="151"/>
      <c r="I6" s="151"/>
      <c r="J6" s="151"/>
      <c r="L6" s="11"/>
    </row>
    <row r="7" spans="1:36" ht="24.9" customHeight="1" x14ac:dyDescent="0.3">
      <c r="A7" s="172" t="s">
        <v>170</v>
      </c>
      <c r="B7" s="153"/>
      <c r="C7" s="153"/>
      <c r="D7" s="153"/>
      <c r="E7" s="153"/>
      <c r="F7" s="153"/>
      <c r="G7" s="153"/>
      <c r="H7" s="153"/>
      <c r="I7" s="153"/>
      <c r="J7" s="173"/>
      <c r="L7" s="11"/>
      <c r="M7"/>
    </row>
    <row r="8" spans="1:36" ht="24.9" customHeight="1" x14ac:dyDescent="0.3">
      <c r="A8" s="63" t="s">
        <v>156</v>
      </c>
      <c r="B8" s="88" t="s">
        <v>157</v>
      </c>
      <c r="C8" s="150" t="s">
        <v>169</v>
      </c>
      <c r="D8" s="150"/>
      <c r="E8" s="62" t="s">
        <v>120</v>
      </c>
      <c r="F8" s="62"/>
      <c r="G8" s="150" t="s">
        <v>158</v>
      </c>
      <c r="H8" s="150"/>
      <c r="I8" s="150" t="s">
        <v>121</v>
      </c>
      <c r="J8" s="174"/>
      <c r="K8" s="43"/>
      <c r="L8" s="9"/>
      <c r="M8" s="9"/>
    </row>
    <row r="9" spans="1:36" ht="24.9" customHeight="1" x14ac:dyDescent="0.3">
      <c r="A9" s="64">
        <v>1</v>
      </c>
      <c r="B9" s="86" t="s">
        <v>160</v>
      </c>
      <c r="C9" s="149" t="s">
        <v>176</v>
      </c>
      <c r="D9" s="149"/>
      <c r="E9" s="160">
        <f ca="1">TODAY()-15</f>
        <v>45263</v>
      </c>
      <c r="F9" s="160"/>
      <c r="G9" s="193">
        <v>30</v>
      </c>
      <c r="H9" s="193"/>
      <c r="I9" s="148"/>
      <c r="J9" s="194"/>
      <c r="K9" s="43" t="str">
        <f>IF(I9="","",IF(L9=I9,"R","T"))</f>
        <v/>
      </c>
      <c r="L9" s="9">
        <f ca="1">WORKDAY.INTL(E9,G9,11,sss)</f>
        <v>45297</v>
      </c>
      <c r="M9" s="211" t="s">
        <v>196</v>
      </c>
    </row>
    <row r="10" spans="1:36" ht="24.9" customHeight="1" x14ac:dyDescent="0.3">
      <c r="A10" s="65">
        <v>2</v>
      </c>
      <c r="B10" s="87" t="s">
        <v>161</v>
      </c>
      <c r="C10" s="159" t="s">
        <v>171</v>
      </c>
      <c r="D10" s="159"/>
      <c r="E10" s="166">
        <f ca="1">TODAY()-1</f>
        <v>45277</v>
      </c>
      <c r="F10" s="166"/>
      <c r="G10" s="195">
        <v>60</v>
      </c>
      <c r="H10" s="195"/>
      <c r="I10" s="157"/>
      <c r="J10" s="188"/>
      <c r="K10" s="43" t="str">
        <f>IF(I10="","",IF(L10=I10,"R","T"))</f>
        <v/>
      </c>
      <c r="L10" s="9">
        <f ca="1">WORKDAY.INTL(E10,G10,1,sss)</f>
        <v>45359</v>
      </c>
      <c r="M10" s="211" t="s">
        <v>197</v>
      </c>
    </row>
    <row r="11" spans="1:36" s="4" customFormat="1" ht="24.75" customHeight="1" x14ac:dyDescent="0.3">
      <c r="A11" s="64">
        <v>3</v>
      </c>
      <c r="B11" s="86" t="s">
        <v>162</v>
      </c>
      <c r="C11" s="149" t="s">
        <v>175</v>
      </c>
      <c r="D11" s="149" t="s">
        <v>92</v>
      </c>
      <c r="E11" s="160">
        <f ca="1">TODAY()-16</f>
        <v>45262</v>
      </c>
      <c r="F11" s="160"/>
      <c r="G11" s="193">
        <v>90</v>
      </c>
      <c r="H11" s="193"/>
      <c r="I11" s="148"/>
      <c r="J11" s="194"/>
      <c r="K11" s="43" t="str">
        <f t="shared" ref="K11:K14" si="0">IF(I11="","",IF(L11=I11,"R","T"))</f>
        <v/>
      </c>
      <c r="L11" s="9">
        <f ca="1">WORKDAY.INTL(E11,G11,17,sss)</f>
        <v>45366</v>
      </c>
      <c r="M11" s="211" t="s">
        <v>198</v>
      </c>
    </row>
    <row r="12" spans="1:36" s="4" customFormat="1" ht="24.75" customHeight="1" x14ac:dyDescent="0.3">
      <c r="A12" s="65">
        <v>4</v>
      </c>
      <c r="B12" s="87" t="s">
        <v>160</v>
      </c>
      <c r="C12" s="159" t="s">
        <v>172</v>
      </c>
      <c r="D12" s="159" t="s">
        <v>93</v>
      </c>
      <c r="E12" s="166">
        <f ca="1">TODAY()-17</f>
        <v>45261</v>
      </c>
      <c r="F12" s="166"/>
      <c r="G12" s="195">
        <v>30</v>
      </c>
      <c r="H12" s="195"/>
      <c r="I12" s="157"/>
      <c r="J12" s="188"/>
      <c r="K12" s="43" t="str">
        <f t="shared" si="0"/>
        <v/>
      </c>
      <c r="L12" s="9">
        <f ca="1">WORKDAY.INTL(E12,G12,2,sss)</f>
        <v>45303</v>
      </c>
      <c r="M12" s="211" t="s">
        <v>199</v>
      </c>
    </row>
    <row r="13" spans="1:36" s="4" customFormat="1" ht="24.75" customHeight="1" x14ac:dyDescent="0.3">
      <c r="A13" s="64">
        <v>5</v>
      </c>
      <c r="B13" s="86" t="s">
        <v>160</v>
      </c>
      <c r="C13" s="149" t="s">
        <v>173</v>
      </c>
      <c r="D13" s="149" t="s">
        <v>94</v>
      </c>
      <c r="E13" s="160">
        <f ca="1">TODAY()-5</f>
        <v>45273</v>
      </c>
      <c r="F13" s="160"/>
      <c r="G13" s="193">
        <v>120</v>
      </c>
      <c r="H13" s="193"/>
      <c r="I13" s="148"/>
      <c r="J13" s="194"/>
      <c r="K13" s="43" t="str">
        <f t="shared" si="0"/>
        <v/>
      </c>
      <c r="L13" s="9">
        <f ca="1">WORKDAY.INTL(E13,G13,3,sss)</f>
        <v>45441</v>
      </c>
      <c r="M13" s="211" t="s">
        <v>200</v>
      </c>
    </row>
    <row r="14" spans="1:36" s="4" customFormat="1" ht="24.75" customHeight="1" x14ac:dyDescent="0.3">
      <c r="A14" s="65">
        <v>6</v>
      </c>
      <c r="B14" s="87" t="s">
        <v>161</v>
      </c>
      <c r="C14" s="159" t="s">
        <v>174</v>
      </c>
      <c r="D14" s="159" t="s">
        <v>95</v>
      </c>
      <c r="E14" s="166">
        <f ca="1">TODAY()-19</f>
        <v>45259</v>
      </c>
      <c r="F14" s="166"/>
      <c r="G14" s="195">
        <v>120</v>
      </c>
      <c r="H14" s="195"/>
      <c r="I14" s="157"/>
      <c r="J14" s="188"/>
      <c r="K14" s="43" t="str">
        <f t="shared" si="0"/>
        <v/>
      </c>
      <c r="L14" s="9">
        <f ca="1">WORKDAY.INTL(E14,G14,12,sss)</f>
        <v>45399</v>
      </c>
      <c r="M14" s="211" t="s">
        <v>201</v>
      </c>
    </row>
    <row r="15" spans="1:36" s="4" customFormat="1" x14ac:dyDescent="0.3">
      <c r="K15" s="5"/>
      <c r="L15" s="6"/>
    </row>
    <row r="16" spans="1:36" s="4" customFormat="1" ht="15.75" customHeight="1" x14ac:dyDescent="0.3">
      <c r="K16" s="5"/>
      <c r="L16" s="6"/>
    </row>
    <row r="17" spans="1:12" s="4" customFormat="1" ht="15.75" customHeight="1" x14ac:dyDescent="0.3">
      <c r="A17" s="75"/>
      <c r="F17" s="75"/>
      <c r="K17" s="5"/>
      <c r="L17" s="6"/>
    </row>
    <row r="18" spans="1:12" s="4" customFormat="1" x14ac:dyDescent="0.3">
      <c r="A18" s="75"/>
      <c r="K18" s="5"/>
      <c r="L18" s="6"/>
    </row>
    <row r="19" spans="1:12" s="4" customFormat="1" x14ac:dyDescent="0.3">
      <c r="K19" s="5"/>
      <c r="L19" s="6"/>
    </row>
    <row r="20" spans="1:12" s="4" customFormat="1" x14ac:dyDescent="0.3">
      <c r="K20" s="5"/>
      <c r="L20" s="6"/>
    </row>
    <row r="21" spans="1:12" s="4" customFormat="1" x14ac:dyDescent="0.3">
      <c r="K21" s="5"/>
      <c r="L21" s="6"/>
    </row>
    <row r="22" spans="1:12" s="4" customFormat="1" x14ac:dyDescent="0.3">
      <c r="K22" s="5"/>
      <c r="L22" s="6"/>
    </row>
    <row r="23" spans="1:12" s="4" customFormat="1" x14ac:dyDescent="0.3">
      <c r="K23" s="5"/>
      <c r="L23" s="6"/>
    </row>
    <row r="24" spans="1:12" s="4" customFormat="1" x14ac:dyDescent="0.3">
      <c r="K24" s="5"/>
      <c r="L24" s="6"/>
    </row>
    <row r="25" spans="1:12" s="4" customFormat="1" x14ac:dyDescent="0.3">
      <c r="K25" s="5"/>
      <c r="L25" s="6"/>
    </row>
    <row r="26" spans="1:12" s="4" customFormat="1" x14ac:dyDescent="0.3">
      <c r="K26" s="5"/>
      <c r="L26" s="6"/>
    </row>
    <row r="27" spans="1:12" s="4" customFormat="1" x14ac:dyDescent="0.3">
      <c r="K27" s="5"/>
      <c r="L27" s="6"/>
    </row>
    <row r="28" spans="1:12" s="4" customFormat="1" x14ac:dyDescent="0.3">
      <c r="K28" s="5"/>
      <c r="L28" s="6"/>
    </row>
    <row r="29" spans="1:12" s="4" customFormat="1" x14ac:dyDescent="0.3">
      <c r="K29" s="5"/>
      <c r="L29" s="6"/>
    </row>
    <row r="30" spans="1:12" s="4" customFormat="1" x14ac:dyDescent="0.3">
      <c r="K30" s="5"/>
      <c r="L30" s="6"/>
    </row>
    <row r="31" spans="1:12" s="4" customFormat="1" x14ac:dyDescent="0.3">
      <c r="K31" s="5"/>
      <c r="L31" s="6"/>
    </row>
    <row r="32" spans="1:12" s="4" customFormat="1" x14ac:dyDescent="0.3">
      <c r="K32" s="5"/>
      <c r="L32" s="6"/>
    </row>
    <row r="33" spans="11:12" s="4" customFormat="1" x14ac:dyDescent="0.3">
      <c r="K33" s="5"/>
      <c r="L33" s="6"/>
    </row>
    <row r="34" spans="11:12" s="4" customFormat="1" x14ac:dyDescent="0.3">
      <c r="K34" s="5"/>
      <c r="L34" s="6"/>
    </row>
    <row r="35" spans="11:12" s="4" customFormat="1" x14ac:dyDescent="0.3">
      <c r="K35" s="5"/>
      <c r="L35" s="6"/>
    </row>
    <row r="36" spans="11:12" s="4" customFormat="1" x14ac:dyDescent="0.3">
      <c r="K36" s="5"/>
      <c r="L36" s="6"/>
    </row>
    <row r="37" spans="11:12" s="4" customFormat="1" x14ac:dyDescent="0.3">
      <c r="K37" s="5"/>
      <c r="L37" s="6"/>
    </row>
    <row r="38" spans="11:12" s="4" customFormat="1" x14ac:dyDescent="0.3">
      <c r="K38" s="5"/>
      <c r="L38" s="6"/>
    </row>
    <row r="39" spans="11:12" s="4" customFormat="1" x14ac:dyDescent="0.3">
      <c r="K39" s="5"/>
      <c r="L39" s="6"/>
    </row>
    <row r="40" spans="11:12" s="4" customFormat="1" x14ac:dyDescent="0.3">
      <c r="K40" s="5"/>
      <c r="L40" s="6"/>
    </row>
    <row r="41" spans="11:12" s="4" customFormat="1" x14ac:dyDescent="0.3">
      <c r="K41" s="5"/>
      <c r="L41" s="6"/>
    </row>
    <row r="42" spans="11:12" s="4" customFormat="1" x14ac:dyDescent="0.3">
      <c r="K42" s="5"/>
      <c r="L42" s="6"/>
    </row>
    <row r="43" spans="11:12" s="4" customFormat="1" x14ac:dyDescent="0.3">
      <c r="K43" s="5"/>
      <c r="L43" s="6"/>
    </row>
    <row r="44" spans="11:12" s="4" customFormat="1" x14ac:dyDescent="0.3">
      <c r="K44" s="5"/>
      <c r="L44" s="6"/>
    </row>
    <row r="45" spans="11:12" s="4" customFormat="1" x14ac:dyDescent="0.3">
      <c r="K45" s="5"/>
      <c r="L45" s="6"/>
    </row>
    <row r="46" spans="11:12" s="4" customFormat="1" x14ac:dyDescent="0.3">
      <c r="K46" s="5"/>
      <c r="L46" s="6"/>
    </row>
    <row r="47" spans="11:12" s="4" customFormat="1" x14ac:dyDescent="0.3">
      <c r="K47" s="5"/>
      <c r="L47" s="6"/>
    </row>
    <row r="48" spans="11:12" s="4" customFormat="1" x14ac:dyDescent="0.3">
      <c r="K48" s="5"/>
      <c r="L48" s="6"/>
    </row>
    <row r="49" spans="1:12" s="4" customFormat="1" x14ac:dyDescent="0.3">
      <c r="K49" s="5"/>
      <c r="L49" s="6"/>
    </row>
    <row r="50" spans="1:12" s="4" customFormat="1" x14ac:dyDescent="0.3">
      <c r="K50" s="5"/>
      <c r="L50" s="6"/>
    </row>
    <row r="51" spans="1:12" s="4" customFormat="1" x14ac:dyDescent="0.3">
      <c r="K51" s="5"/>
      <c r="L51" s="6"/>
    </row>
    <row r="52" spans="1:12" s="4" customFormat="1" x14ac:dyDescent="0.3">
      <c r="K52" s="5"/>
      <c r="L52" s="6"/>
    </row>
    <row r="53" spans="1:12" s="4" customFormat="1" x14ac:dyDescent="0.3">
      <c r="K53" s="5"/>
      <c r="L53" s="6"/>
    </row>
    <row r="54" spans="1:12" s="4" customFormat="1" x14ac:dyDescent="0.3">
      <c r="K54" s="5"/>
      <c r="L54" s="6"/>
    </row>
    <row r="55" spans="1:12" s="4" customFormat="1" x14ac:dyDescent="0.3">
      <c r="K55" s="5"/>
      <c r="L55" s="6"/>
    </row>
    <row r="56" spans="1:12" s="4" customFormat="1" x14ac:dyDescent="0.3">
      <c r="K56" s="5"/>
      <c r="L56" s="6"/>
    </row>
    <row r="57" spans="1:12" s="4" customFormat="1" x14ac:dyDescent="0.3">
      <c r="K57" s="5"/>
      <c r="L57" s="6"/>
    </row>
    <row r="58" spans="1:12" s="4" customFormat="1" x14ac:dyDescent="0.3">
      <c r="K58" s="5"/>
      <c r="L58" s="6"/>
    </row>
    <row r="59" spans="1:12" s="4" customFormat="1" x14ac:dyDescent="0.3">
      <c r="K59" s="5"/>
      <c r="L59" s="6"/>
    </row>
    <row r="60" spans="1:12" s="4" customFormat="1" x14ac:dyDescent="0.3">
      <c r="K60" s="5"/>
      <c r="L60" s="6"/>
    </row>
    <row r="61" spans="1:12" s="4" customFormat="1" x14ac:dyDescent="0.3">
      <c r="K61" s="5"/>
      <c r="L61" s="6"/>
    </row>
    <row r="62" spans="1:12" x14ac:dyDescent="0.3">
      <c r="A62" s="4"/>
      <c r="B62" s="4"/>
      <c r="C62" s="4"/>
      <c r="D62" s="4"/>
      <c r="E62" s="4"/>
      <c r="F62" s="4"/>
      <c r="G62" s="4"/>
      <c r="H62" s="4"/>
      <c r="I62" s="4"/>
      <c r="J62" s="4"/>
    </row>
  </sheetData>
  <sheetProtection algorithmName="SHA-512" hashValue="NxRX3/7n+P/NO4vfBgkn169m395+RTkbCXnTqeAJ/AgaSDgsbSPbGzTiulB9Gep5sCJySH8O3c8aWEVwIKbvyA==" saltValue="mwaibQPK3Oj4Al7vRWUFAg==" spinCount="100000" sheet="1" objects="1" selectLockedCells="1"/>
  <protectedRanges>
    <protectedRange sqref="K1" name="Aralık1"/>
  </protectedRanges>
  <mergeCells count="33">
    <mergeCell ref="C14:D14"/>
    <mergeCell ref="E14:F14"/>
    <mergeCell ref="G14:H14"/>
    <mergeCell ref="I14:J14"/>
    <mergeCell ref="C12:D12"/>
    <mergeCell ref="E12:F12"/>
    <mergeCell ref="G12:H12"/>
    <mergeCell ref="I12:J12"/>
    <mergeCell ref="C13:D13"/>
    <mergeCell ref="E13:F13"/>
    <mergeCell ref="G13:H13"/>
    <mergeCell ref="I13:J13"/>
    <mergeCell ref="C10:D10"/>
    <mergeCell ref="E10:F10"/>
    <mergeCell ref="G10:H10"/>
    <mergeCell ref="I10:J10"/>
    <mergeCell ref="C11:D11"/>
    <mergeCell ref="E11:F11"/>
    <mergeCell ref="G11:H11"/>
    <mergeCell ref="I11:J11"/>
    <mergeCell ref="C8:D8"/>
    <mergeCell ref="G8:H8"/>
    <mergeCell ref="I8:J8"/>
    <mergeCell ref="C9:D9"/>
    <mergeCell ref="E9:F9"/>
    <mergeCell ref="G9:H9"/>
    <mergeCell ref="I9:J9"/>
    <mergeCell ref="A7:J7"/>
    <mergeCell ref="A1:J1"/>
    <mergeCell ref="A2:B2"/>
    <mergeCell ref="A3:B3"/>
    <mergeCell ref="A5:B5"/>
    <mergeCell ref="A6:J6"/>
  </mergeCells>
  <conditionalFormatting sqref="K8:K14">
    <cfRule type="containsText" dxfId="78" priority="5" operator="containsText" text="T">
      <formula>NOT(ISERROR(SEARCH("T",K8)))</formula>
    </cfRule>
    <cfRule type="containsText" dxfId="77" priority="6" operator="containsText" text="R">
      <formula>NOT(ISERROR(SEARCH("R",K8)))</formula>
    </cfRule>
  </conditionalFormatting>
  <conditionalFormatting sqref="A2:A3 M8:M14">
    <cfRule type="expression" dxfId="76" priority="4">
      <formula>$K$1=1</formula>
    </cfRule>
  </conditionalFormatting>
  <conditionalFormatting sqref="E9:J14 A9:C14">
    <cfRule type="expression" dxfId="75" priority="3">
      <formula>$I9&gt;15</formula>
    </cfRule>
  </conditionalFormatting>
  <conditionalFormatting sqref="A5">
    <cfRule type="containsText" dxfId="74" priority="1" operator="containsText" text="T">
      <formula>NOT(ISERROR(SEARCH("T",A5)))</formula>
    </cfRule>
    <cfRule type="containsText" dxfId="73" priority="2" operator="containsText" text="R">
      <formula>NOT(ISERROR(SEARCH("R",A5)))</formula>
    </cfRule>
  </conditionalFormatting>
  <hyperlinks>
    <hyperlink ref="M2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A1:AJ63"/>
  <sheetViews>
    <sheetView showGridLines="0" zoomScale="90" zoomScaleNormal="90" workbookViewId="0">
      <selection activeCell="C12" sqref="C12"/>
    </sheetView>
  </sheetViews>
  <sheetFormatPr defaultColWidth="9.109375" defaultRowHeight="14.4" x14ac:dyDescent="0.3"/>
  <cols>
    <col min="1" max="1" width="15.6640625" style="1" customWidth="1"/>
    <col min="2" max="3" width="22.109375" style="1" customWidth="1"/>
    <col min="4" max="5" width="7.6640625" style="1" customWidth="1"/>
    <col min="6" max="6" width="11" style="1" bestFit="1" customWidth="1"/>
    <col min="7" max="10" width="4" style="1" customWidth="1"/>
    <col min="11" max="11" width="4.109375" style="5" customWidth="1"/>
    <col min="12" max="12" width="4.109375" style="6" customWidth="1"/>
    <col min="13" max="13" width="18.109375" style="4" customWidth="1"/>
    <col min="14" max="16" width="9" style="4" customWidth="1"/>
    <col min="17" max="36" width="9.109375" style="4"/>
    <col min="37" max="16384" width="9.109375" style="1"/>
  </cols>
  <sheetData>
    <row r="1" spans="1:36" ht="24.9" customHeight="1" thickBot="1" x14ac:dyDescent="0.45">
      <c r="A1" s="124" t="s">
        <v>168</v>
      </c>
      <c r="B1" s="125"/>
      <c r="C1" s="125"/>
      <c r="D1" s="125"/>
      <c r="E1" s="125"/>
      <c r="F1" s="125"/>
      <c r="G1" s="125"/>
      <c r="H1" s="125"/>
      <c r="I1" s="125"/>
      <c r="J1" s="126"/>
      <c r="K1" s="34"/>
      <c r="M1" s="12"/>
    </row>
    <row r="2" spans="1:36" s="4" customFormat="1" ht="24.9" customHeight="1" thickBot="1" x14ac:dyDescent="0.35">
      <c r="A2" s="76"/>
      <c r="B2" s="10"/>
      <c r="C2" s="10">
        <f ca="1">NETWORKDAYS(A4,B4)</f>
        <v>36</v>
      </c>
      <c r="K2" s="5"/>
      <c r="L2" s="6"/>
      <c r="M2" s="33" t="s">
        <v>24</v>
      </c>
    </row>
    <row r="3" spans="1:36" s="2" customFormat="1" ht="22.5" customHeight="1" x14ac:dyDescent="0.45">
      <c r="A3" s="69" t="s">
        <v>120</v>
      </c>
      <c r="B3" s="70" t="s">
        <v>121</v>
      </c>
      <c r="C3" s="71" t="s">
        <v>121</v>
      </c>
      <c r="D3" s="7"/>
      <c r="E3" s="7"/>
      <c r="F3" s="7"/>
      <c r="G3" s="7"/>
      <c r="H3" s="41"/>
      <c r="I3" s="41"/>
      <c r="J3" s="41"/>
      <c r="K3" s="41"/>
      <c r="L3" s="41"/>
      <c r="M3" s="38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2" customFormat="1" ht="22.5" customHeight="1" thickBot="1" x14ac:dyDescent="0.45">
      <c r="A4" s="72">
        <f ca="1">TODAY()-50</f>
        <v>45228</v>
      </c>
      <c r="B4" s="78">
        <f ca="1">TODAY()</f>
        <v>45278</v>
      </c>
      <c r="C4" s="74"/>
      <c r="D4" s="120" t="s">
        <v>204</v>
      </c>
      <c r="E4" s="118"/>
      <c r="F4" s="85"/>
      <c r="G4" s="7"/>
      <c r="H4" s="42"/>
      <c r="I4" s="42"/>
      <c r="J4" s="42"/>
      <c r="K4" s="42"/>
      <c r="L4" s="42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4" customFormat="1" ht="22.5" customHeight="1" x14ac:dyDescent="0.3">
      <c r="A5" s="43"/>
      <c r="B5" s="43"/>
      <c r="C5" s="43" t="str">
        <f t="shared" ref="C5" si="0">IF(C4="","",IF(C2=C4,"R","T"))</f>
        <v/>
      </c>
      <c r="D5" s="10"/>
      <c r="F5" s="75"/>
      <c r="K5" s="5"/>
      <c r="L5" s="6"/>
    </row>
    <row r="6" spans="1:36" ht="22.5" customHeight="1" thickBot="1" x14ac:dyDescent="0.35">
      <c r="A6" s="4"/>
      <c r="B6" s="4"/>
      <c r="C6" s="10">
        <f ca="1">NETWORKDAYS(A8,B8,sss)</f>
        <v>43</v>
      </c>
      <c r="D6" s="10"/>
      <c r="E6" s="4"/>
      <c r="F6" s="4"/>
      <c r="G6" s="4"/>
      <c r="H6" s="4"/>
      <c r="I6" s="4"/>
      <c r="J6" s="4"/>
    </row>
    <row r="7" spans="1:36" ht="22.5" customHeight="1" x14ac:dyDescent="0.3">
      <c r="A7" s="69" t="s">
        <v>120</v>
      </c>
      <c r="B7" s="70" t="s">
        <v>121</v>
      </c>
      <c r="C7" s="71" t="s">
        <v>121</v>
      </c>
      <c r="D7" s="10"/>
      <c r="E7" s="4"/>
      <c r="F7" s="4"/>
      <c r="G7" s="4"/>
      <c r="H7" s="4"/>
      <c r="I7" s="4"/>
      <c r="J7" s="4"/>
      <c r="M7" s="9" t="s">
        <v>64</v>
      </c>
    </row>
    <row r="8" spans="1:36" ht="22.5" customHeight="1" thickBot="1" x14ac:dyDescent="0.35">
      <c r="A8" s="72">
        <f ca="1">TODAY()-60</f>
        <v>45218</v>
      </c>
      <c r="B8" s="78">
        <f ca="1">TODAY()</f>
        <v>45278</v>
      </c>
      <c r="C8" s="74"/>
      <c r="D8" s="10" t="s">
        <v>203</v>
      </c>
      <c r="E8" s="4"/>
      <c r="F8" s="4"/>
      <c r="G8" s="4"/>
      <c r="H8" s="4"/>
      <c r="I8" s="4"/>
      <c r="J8" s="4"/>
      <c r="M8" s="9" t="s">
        <v>65</v>
      </c>
    </row>
    <row r="9" spans="1:36" ht="24.9" customHeight="1" x14ac:dyDescent="0.3">
      <c r="A9" s="4"/>
      <c r="B9" s="4"/>
      <c r="C9" s="43" t="str">
        <f t="shared" ref="C9" si="1">IF(C8="","",IF(C6=C8,"R","T"))</f>
        <v/>
      </c>
      <c r="D9" s="10"/>
      <c r="E9" s="4"/>
      <c r="F9" s="4"/>
      <c r="G9" s="4"/>
      <c r="H9" s="4"/>
      <c r="I9" s="4"/>
      <c r="J9" s="4"/>
      <c r="M9" s="9" t="s">
        <v>66</v>
      </c>
    </row>
    <row r="10" spans="1:36" ht="24.9" customHeight="1" thickBot="1" x14ac:dyDescent="0.35">
      <c r="A10" s="4"/>
      <c r="B10" s="4"/>
      <c r="C10" s="10">
        <f ca="1">NETWORKDAYS(A12,B12)</f>
        <v>51</v>
      </c>
      <c r="D10" s="10"/>
      <c r="E10" s="4"/>
      <c r="F10" s="4"/>
      <c r="G10" s="4"/>
      <c r="H10" s="4"/>
      <c r="I10" s="4"/>
      <c r="J10" s="4"/>
      <c r="M10" s="9" t="s">
        <v>67</v>
      </c>
    </row>
    <row r="11" spans="1:36" s="4" customFormat="1" ht="24.75" customHeight="1" x14ac:dyDescent="0.3">
      <c r="A11" s="69" t="s">
        <v>120</v>
      </c>
      <c r="B11" s="70" t="s">
        <v>121</v>
      </c>
      <c r="C11" s="71" t="s">
        <v>121</v>
      </c>
      <c r="D11" s="10"/>
      <c r="L11" s="6"/>
    </row>
    <row r="12" spans="1:36" s="4" customFormat="1" ht="24.75" customHeight="1" thickBot="1" x14ac:dyDescent="0.35">
      <c r="A12" s="72">
        <f ca="1">TODAY()-70</f>
        <v>45208</v>
      </c>
      <c r="B12" s="78">
        <f ca="1">TODAY()</f>
        <v>45278</v>
      </c>
      <c r="C12" s="74"/>
      <c r="D12" s="10" t="s">
        <v>202</v>
      </c>
      <c r="L12" s="6"/>
    </row>
    <row r="13" spans="1:36" s="4" customFormat="1" ht="24.75" customHeight="1" thickBot="1" x14ac:dyDescent="0.35">
      <c r="C13" s="43" t="str">
        <f t="shared" ref="C13" si="2">IF(C12="","",IF(C10=C12,"R","T"))</f>
        <v/>
      </c>
      <c r="D13" s="10"/>
      <c r="F13" s="111" t="s">
        <v>122</v>
      </c>
      <c r="G13" s="205" t="s">
        <v>128</v>
      </c>
      <c r="H13" s="205"/>
      <c r="I13" s="205"/>
      <c r="J13" s="205"/>
      <c r="K13" s="206"/>
      <c r="L13" s="6"/>
    </row>
    <row r="14" spans="1:36" s="4" customFormat="1" ht="24" customHeight="1" x14ac:dyDescent="0.3">
      <c r="F14" s="112">
        <v>45292</v>
      </c>
      <c r="G14" s="201" t="s">
        <v>123</v>
      </c>
      <c r="H14" s="201"/>
      <c r="I14" s="201"/>
      <c r="J14" s="201"/>
      <c r="K14" s="202"/>
      <c r="L14" s="6"/>
    </row>
    <row r="15" spans="1:36" s="4" customFormat="1" ht="24" customHeight="1" x14ac:dyDescent="0.3">
      <c r="F15" s="113">
        <v>45405</v>
      </c>
      <c r="G15" s="201" t="s">
        <v>124</v>
      </c>
      <c r="H15" s="201"/>
      <c r="I15" s="201"/>
      <c r="J15" s="201"/>
      <c r="K15" s="202"/>
      <c r="L15" s="6"/>
    </row>
    <row r="16" spans="1:36" s="4" customFormat="1" ht="24" customHeight="1" x14ac:dyDescent="0.3">
      <c r="F16" s="113">
        <v>45413</v>
      </c>
      <c r="G16" s="201" t="s">
        <v>125</v>
      </c>
      <c r="H16" s="201"/>
      <c r="I16" s="201"/>
      <c r="J16" s="201"/>
      <c r="K16" s="202"/>
      <c r="L16" s="6"/>
    </row>
    <row r="17" spans="6:12" s="4" customFormat="1" ht="24" customHeight="1" thickBot="1" x14ac:dyDescent="0.35">
      <c r="F17" s="114">
        <v>45431</v>
      </c>
      <c r="G17" s="203" t="s">
        <v>126</v>
      </c>
      <c r="H17" s="203"/>
      <c r="I17" s="203"/>
      <c r="J17" s="203"/>
      <c r="K17" s="204"/>
      <c r="L17" s="6"/>
    </row>
    <row r="18" spans="6:12" s="4" customFormat="1" x14ac:dyDescent="0.3">
      <c r="K18" s="5"/>
      <c r="L18" s="6"/>
    </row>
    <row r="19" spans="6:12" s="4" customFormat="1" x14ac:dyDescent="0.3">
      <c r="K19" s="5"/>
      <c r="L19" s="6"/>
    </row>
    <row r="20" spans="6:12" s="4" customFormat="1" x14ac:dyDescent="0.3">
      <c r="K20" s="5"/>
      <c r="L20" s="6"/>
    </row>
    <row r="21" spans="6:12" s="4" customFormat="1" x14ac:dyDescent="0.3">
      <c r="K21" s="5"/>
      <c r="L21" s="6"/>
    </row>
    <row r="22" spans="6:12" s="4" customFormat="1" x14ac:dyDescent="0.3">
      <c r="K22" s="5"/>
      <c r="L22" s="6"/>
    </row>
    <row r="23" spans="6:12" s="4" customFormat="1" x14ac:dyDescent="0.3">
      <c r="K23" s="5"/>
      <c r="L23" s="6"/>
    </row>
    <row r="24" spans="6:12" s="4" customFormat="1" x14ac:dyDescent="0.3">
      <c r="K24" s="5"/>
      <c r="L24" s="6"/>
    </row>
    <row r="25" spans="6:12" s="4" customFormat="1" x14ac:dyDescent="0.3">
      <c r="K25" s="5"/>
      <c r="L25" s="6"/>
    </row>
    <row r="26" spans="6:12" s="4" customFormat="1" x14ac:dyDescent="0.3">
      <c r="K26" s="5"/>
      <c r="L26" s="6"/>
    </row>
    <row r="27" spans="6:12" s="4" customFormat="1" x14ac:dyDescent="0.3">
      <c r="K27" s="5"/>
      <c r="L27" s="6"/>
    </row>
    <row r="28" spans="6:12" s="4" customFormat="1" x14ac:dyDescent="0.3">
      <c r="K28" s="5"/>
      <c r="L28" s="6"/>
    </row>
    <row r="29" spans="6:12" s="4" customFormat="1" x14ac:dyDescent="0.3">
      <c r="K29" s="5"/>
      <c r="L29" s="6"/>
    </row>
    <row r="30" spans="6:12" s="4" customFormat="1" x14ac:dyDescent="0.3">
      <c r="K30" s="5"/>
      <c r="L30" s="6"/>
    </row>
    <row r="31" spans="6:12" s="4" customFormat="1" x14ac:dyDescent="0.3">
      <c r="K31" s="5"/>
      <c r="L31" s="6"/>
    </row>
    <row r="32" spans="6:12" s="4" customFormat="1" x14ac:dyDescent="0.3">
      <c r="K32" s="5"/>
      <c r="L32" s="6"/>
    </row>
    <row r="33" spans="11:12" s="4" customFormat="1" x14ac:dyDescent="0.3">
      <c r="K33" s="5"/>
      <c r="L33" s="6"/>
    </row>
    <row r="34" spans="11:12" s="4" customFormat="1" x14ac:dyDescent="0.3">
      <c r="K34" s="5"/>
      <c r="L34" s="6"/>
    </row>
    <row r="35" spans="11:12" s="4" customFormat="1" x14ac:dyDescent="0.3">
      <c r="K35" s="5"/>
      <c r="L35" s="6"/>
    </row>
    <row r="36" spans="11:12" s="4" customFormat="1" x14ac:dyDescent="0.3">
      <c r="K36" s="5"/>
      <c r="L36" s="6"/>
    </row>
    <row r="37" spans="11:12" s="4" customFormat="1" x14ac:dyDescent="0.3">
      <c r="K37" s="5"/>
      <c r="L37" s="6"/>
    </row>
    <row r="38" spans="11:12" s="4" customFormat="1" x14ac:dyDescent="0.3">
      <c r="K38" s="5"/>
      <c r="L38" s="6"/>
    </row>
    <row r="39" spans="11:12" s="4" customFormat="1" x14ac:dyDescent="0.3">
      <c r="K39" s="5"/>
      <c r="L39" s="6"/>
    </row>
    <row r="40" spans="11:12" s="4" customFormat="1" x14ac:dyDescent="0.3">
      <c r="K40" s="5"/>
      <c r="L40" s="6"/>
    </row>
    <row r="41" spans="11:12" s="4" customFormat="1" x14ac:dyDescent="0.3">
      <c r="K41" s="5"/>
      <c r="L41" s="6"/>
    </row>
    <row r="42" spans="11:12" s="4" customFormat="1" x14ac:dyDescent="0.3">
      <c r="K42" s="5"/>
      <c r="L42" s="6"/>
    </row>
    <row r="43" spans="11:12" s="4" customFormat="1" x14ac:dyDescent="0.3">
      <c r="K43" s="5"/>
      <c r="L43" s="6"/>
    </row>
    <row r="44" spans="11:12" s="4" customFormat="1" x14ac:dyDescent="0.3">
      <c r="K44" s="5"/>
      <c r="L44" s="6"/>
    </row>
    <row r="45" spans="11:12" s="4" customFormat="1" x14ac:dyDescent="0.3">
      <c r="K45" s="5"/>
      <c r="L45" s="6"/>
    </row>
    <row r="46" spans="11:12" s="4" customFormat="1" x14ac:dyDescent="0.3">
      <c r="K46" s="5"/>
      <c r="L46" s="6"/>
    </row>
    <row r="47" spans="11:12" s="4" customFormat="1" x14ac:dyDescent="0.3">
      <c r="K47" s="5"/>
      <c r="L47" s="6"/>
    </row>
    <row r="48" spans="11:12" s="4" customFormat="1" x14ac:dyDescent="0.3">
      <c r="K48" s="5"/>
      <c r="L48" s="6"/>
    </row>
    <row r="49" spans="11:12" s="4" customFormat="1" x14ac:dyDescent="0.3">
      <c r="K49" s="5"/>
      <c r="L49" s="6"/>
    </row>
    <row r="50" spans="11:12" s="4" customFormat="1" x14ac:dyDescent="0.3">
      <c r="K50" s="5"/>
      <c r="L50" s="6"/>
    </row>
    <row r="51" spans="11:12" s="4" customFormat="1" x14ac:dyDescent="0.3">
      <c r="K51" s="5"/>
      <c r="L51" s="6"/>
    </row>
    <row r="52" spans="11:12" s="4" customFormat="1" x14ac:dyDescent="0.3">
      <c r="K52" s="5"/>
      <c r="L52" s="6"/>
    </row>
    <row r="53" spans="11:12" s="4" customFormat="1" x14ac:dyDescent="0.3">
      <c r="K53" s="5"/>
      <c r="L53" s="6"/>
    </row>
    <row r="54" spans="11:12" s="4" customFormat="1" x14ac:dyDescent="0.3">
      <c r="K54" s="5"/>
      <c r="L54" s="6"/>
    </row>
    <row r="55" spans="11:12" s="4" customFormat="1" x14ac:dyDescent="0.3">
      <c r="K55" s="5"/>
      <c r="L55" s="6"/>
    </row>
    <row r="56" spans="11:12" s="4" customFormat="1" x14ac:dyDescent="0.3">
      <c r="K56" s="5"/>
      <c r="L56" s="6"/>
    </row>
    <row r="57" spans="11:12" s="4" customFormat="1" x14ac:dyDescent="0.3">
      <c r="K57" s="5"/>
      <c r="L57" s="6"/>
    </row>
    <row r="58" spans="11:12" s="4" customFormat="1" x14ac:dyDescent="0.3">
      <c r="K58" s="5"/>
      <c r="L58" s="6"/>
    </row>
    <row r="59" spans="11:12" s="4" customFormat="1" x14ac:dyDescent="0.3">
      <c r="K59" s="5"/>
      <c r="L59" s="6"/>
    </row>
    <row r="60" spans="11:12" s="4" customFormat="1" x14ac:dyDescent="0.3">
      <c r="K60" s="5"/>
      <c r="L60" s="6"/>
    </row>
    <row r="61" spans="11:12" s="4" customFormat="1" x14ac:dyDescent="0.3">
      <c r="K61" s="5"/>
      <c r="L61" s="6"/>
    </row>
    <row r="62" spans="11:12" s="4" customFormat="1" x14ac:dyDescent="0.3">
      <c r="K62" s="5"/>
      <c r="L62" s="6"/>
    </row>
    <row r="63" spans="11:12" s="4" customFormat="1" x14ac:dyDescent="0.3">
      <c r="K63" s="5"/>
      <c r="L63" s="6"/>
    </row>
  </sheetData>
  <sheetProtection algorithmName="SHA-512" hashValue="SavO8PJFIghvF0WZMbma3bMnFzfSRJbgwO0LSiSXixdGucicHamTKKTtM0dIa07DdfUA4TnVXG3E+ixARTE9Cg==" saltValue="I5ZBxTYkiuz1gAXNw+/ulQ==" spinCount="100000" sheet="1" objects="1" selectLockedCells="1"/>
  <protectedRanges>
    <protectedRange sqref="K1" name="Aralık1"/>
  </protectedRanges>
  <mergeCells count="6">
    <mergeCell ref="G16:K16"/>
    <mergeCell ref="G17:K17"/>
    <mergeCell ref="G15:K15"/>
    <mergeCell ref="A1:J1"/>
    <mergeCell ref="G13:K13"/>
    <mergeCell ref="G14:K14"/>
  </mergeCells>
  <conditionalFormatting sqref="A5:C5">
    <cfRule type="containsText" dxfId="72" priority="14" operator="containsText" text="T">
      <formula>NOT(ISERROR(SEARCH("T",A5)))</formula>
    </cfRule>
    <cfRule type="containsText" dxfId="71" priority="15" operator="containsText" text="R">
      <formula>NOT(ISERROR(SEARCH("R",A5)))</formula>
    </cfRule>
  </conditionalFormatting>
  <conditionalFormatting sqref="A7">
    <cfRule type="expression" dxfId="70" priority="13">
      <formula>$K$1=1</formula>
    </cfRule>
  </conditionalFormatting>
  <conditionalFormatting sqref="A11 F13">
    <cfRule type="expression" dxfId="69" priority="12">
      <formula>$K$1=1</formula>
    </cfRule>
  </conditionalFormatting>
  <conditionalFormatting sqref="A8">
    <cfRule type="expression" dxfId="68" priority="11">
      <formula>$K$1=1</formula>
    </cfRule>
  </conditionalFormatting>
  <conditionalFormatting sqref="A12">
    <cfRule type="expression" dxfId="67" priority="10">
      <formula>$K$1=1</formula>
    </cfRule>
  </conditionalFormatting>
  <conditionalFormatting sqref="G13">
    <cfRule type="expression" dxfId="66" priority="7">
      <formula>$K$1=1</formula>
    </cfRule>
  </conditionalFormatting>
  <conditionalFormatting sqref="C9">
    <cfRule type="containsText" dxfId="65" priority="4" operator="containsText" text="T">
      <formula>NOT(ISERROR(SEARCH("T",C9)))</formula>
    </cfRule>
    <cfRule type="containsText" dxfId="64" priority="5" operator="containsText" text="R">
      <formula>NOT(ISERROR(SEARCH("R",C9)))</formula>
    </cfRule>
  </conditionalFormatting>
  <conditionalFormatting sqref="D2:D12">
    <cfRule type="expression" dxfId="63" priority="3">
      <formula>$K$1=1</formula>
    </cfRule>
  </conditionalFormatting>
  <conditionalFormatting sqref="C13">
    <cfRule type="containsText" dxfId="62" priority="1" operator="containsText" text="T">
      <formula>NOT(ISERROR(SEARCH("T",C13)))</formula>
    </cfRule>
    <cfRule type="containsText" dxfId="61" priority="2" operator="containsText" text="R">
      <formula>NOT(ISERROR(SEARCH("R",C13)))</formula>
    </cfRule>
  </conditionalFormatting>
  <hyperlinks>
    <hyperlink ref="M2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/>
  <dimension ref="A1:AJ62"/>
  <sheetViews>
    <sheetView showGridLines="0" zoomScale="90" zoomScaleNormal="90" workbookViewId="0">
      <selection activeCell="A14" sqref="A14"/>
    </sheetView>
  </sheetViews>
  <sheetFormatPr defaultColWidth="9.109375" defaultRowHeight="14.4" x14ac:dyDescent="0.3"/>
  <cols>
    <col min="1" max="1" width="12.5546875" style="1" bestFit="1" customWidth="1"/>
    <col min="2" max="2" width="13.5546875" style="1" customWidth="1"/>
    <col min="3" max="4" width="9.109375" style="1" customWidth="1"/>
    <col min="5" max="8" width="7.6640625" style="1" customWidth="1"/>
    <col min="9" max="9" width="7" style="1" customWidth="1"/>
    <col min="10" max="10" width="9" style="1" customWidth="1"/>
    <col min="11" max="11" width="4.109375" style="5" customWidth="1"/>
    <col min="12" max="12" width="4.109375" style="6" customWidth="1"/>
    <col min="13" max="13" width="18.109375" style="4" customWidth="1"/>
    <col min="14" max="16" width="9" style="4" customWidth="1"/>
    <col min="17" max="36" width="9.109375" style="4"/>
    <col min="37" max="16384" width="9.109375" style="1"/>
  </cols>
  <sheetData>
    <row r="1" spans="1:36" ht="24.9" customHeight="1" thickBot="1" x14ac:dyDescent="0.45">
      <c r="A1" s="189" t="s">
        <v>168</v>
      </c>
      <c r="B1" s="190"/>
      <c r="C1" s="125"/>
      <c r="D1" s="125"/>
      <c r="E1" s="125"/>
      <c r="F1" s="125"/>
      <c r="G1" s="125"/>
      <c r="H1" s="125"/>
      <c r="I1" s="125"/>
      <c r="J1" s="126"/>
      <c r="K1" s="34"/>
      <c r="M1" s="12"/>
    </row>
    <row r="2" spans="1:36" s="4" customFormat="1" ht="24.9" customHeight="1" x14ac:dyDescent="0.3">
      <c r="A2" s="191"/>
      <c r="B2" s="192"/>
      <c r="K2" s="5"/>
      <c r="L2" s="6"/>
      <c r="M2" s="33" t="s">
        <v>24</v>
      </c>
    </row>
    <row r="3" spans="1:36" s="2" customFormat="1" ht="30" customHeight="1" x14ac:dyDescent="0.45">
      <c r="A3" s="191"/>
      <c r="B3" s="192"/>
      <c r="C3" s="7"/>
      <c r="D3" s="7"/>
      <c r="E3" s="7"/>
      <c r="F3" s="7"/>
      <c r="G3" s="7"/>
      <c r="H3" s="41"/>
      <c r="I3" s="41"/>
      <c r="J3" s="41"/>
      <c r="K3" s="41"/>
      <c r="L3" s="41"/>
      <c r="M3" s="38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2" customFormat="1" ht="24.9" customHeight="1" x14ac:dyDescent="0.4">
      <c r="A4" s="7"/>
      <c r="B4" s="7"/>
      <c r="C4" s="7"/>
      <c r="D4" s="7"/>
      <c r="E4" s="7"/>
      <c r="F4" s="7"/>
      <c r="G4" s="7"/>
      <c r="H4" s="42"/>
      <c r="I4" s="42"/>
      <c r="J4" s="42"/>
      <c r="K4" s="42"/>
      <c r="L4" s="42"/>
      <c r="M4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4" customFormat="1" ht="24.9" customHeight="1" x14ac:dyDescent="0.3">
      <c r="A5" s="116"/>
      <c r="B5" s="116"/>
      <c r="K5" s="5"/>
      <c r="L5" s="6"/>
    </row>
    <row r="6" spans="1:36" ht="24.9" customHeight="1" x14ac:dyDescent="0.3">
      <c r="A6" s="151" t="s">
        <v>22</v>
      </c>
      <c r="B6" s="151"/>
      <c r="C6" s="151"/>
      <c r="D6" s="151"/>
      <c r="E6" s="151"/>
      <c r="F6" s="151"/>
      <c r="G6" s="151"/>
      <c r="H6" s="151"/>
      <c r="I6" s="151"/>
      <c r="J6" s="151"/>
      <c r="L6" s="11"/>
    </row>
    <row r="7" spans="1:36" ht="24.9" customHeight="1" x14ac:dyDescent="0.3">
      <c r="A7" s="172" t="s">
        <v>205</v>
      </c>
      <c r="B7" s="153"/>
      <c r="C7" s="153"/>
      <c r="D7" s="153"/>
      <c r="E7" s="153"/>
      <c r="F7" s="153"/>
      <c r="G7" s="153"/>
      <c r="H7" s="153"/>
      <c r="I7" s="153"/>
      <c r="J7" s="173"/>
      <c r="L7" s="11"/>
      <c r="M7"/>
    </row>
    <row r="8" spans="1:36" ht="24.9" customHeight="1" x14ac:dyDescent="0.3">
      <c r="A8" s="63" t="s">
        <v>156</v>
      </c>
      <c r="B8" s="91" t="s">
        <v>177</v>
      </c>
      <c r="C8" s="150" t="s">
        <v>207</v>
      </c>
      <c r="D8" s="150"/>
      <c r="E8" s="150" t="s">
        <v>121</v>
      </c>
      <c r="F8" s="150"/>
      <c r="G8" s="150" t="s">
        <v>208</v>
      </c>
      <c r="H8" s="150"/>
      <c r="I8" s="150"/>
      <c r="J8" s="174"/>
      <c r="K8" s="43"/>
      <c r="L8" s="9"/>
      <c r="M8" s="9"/>
    </row>
    <row r="9" spans="1:36" ht="24.9" customHeight="1" x14ac:dyDescent="0.3">
      <c r="A9" s="64">
        <v>1</v>
      </c>
      <c r="B9" s="90" t="s">
        <v>211</v>
      </c>
      <c r="C9" s="160">
        <f ca="1">TODAY()-380</f>
        <v>44898</v>
      </c>
      <c r="D9" s="160"/>
      <c r="E9" s="160">
        <f ca="1">TODAY()+60</f>
        <v>45338</v>
      </c>
      <c r="F9" s="160"/>
      <c r="G9" s="193"/>
      <c r="H9" s="193"/>
      <c r="I9" s="193"/>
      <c r="J9" s="208"/>
      <c r="K9" s="43" t="str">
        <f>IF(G9="","",IF(L9=G9,"R","T"))</f>
        <v/>
      </c>
      <c r="L9" s="9">
        <f ca="1">NETWORKDAYS(C9,E9,sss)</f>
        <v>315</v>
      </c>
      <c r="M9" s="9" t="s">
        <v>214</v>
      </c>
    </row>
    <row r="10" spans="1:36" ht="24.9" customHeight="1" x14ac:dyDescent="0.3">
      <c r="A10" s="65">
        <v>2</v>
      </c>
      <c r="B10" s="92" t="s">
        <v>212</v>
      </c>
      <c r="C10" s="166">
        <f ca="1">TODAY()-370</f>
        <v>44908</v>
      </c>
      <c r="D10" s="166"/>
      <c r="E10" s="166">
        <f ca="1">TODAY()+80</f>
        <v>45358</v>
      </c>
      <c r="F10" s="166"/>
      <c r="G10" s="195"/>
      <c r="H10" s="195"/>
      <c r="I10" s="195"/>
      <c r="J10" s="207"/>
      <c r="K10" s="43" t="str">
        <f t="shared" ref="K10:K14" si="0">IF(G10="","",IF(L10=G10,"R","T"))</f>
        <v/>
      </c>
      <c r="L10" s="9"/>
      <c r="M10" s="9"/>
    </row>
    <row r="11" spans="1:36" s="4" customFormat="1" ht="24.75" customHeight="1" x14ac:dyDescent="0.3">
      <c r="A11" s="64">
        <v>3</v>
      </c>
      <c r="B11" s="90" t="s">
        <v>209</v>
      </c>
      <c r="C11" s="160">
        <f ca="1">TODAY()-420</f>
        <v>44858</v>
      </c>
      <c r="D11" s="160"/>
      <c r="E11" s="160">
        <f ca="1">TODAY()+90</f>
        <v>45368</v>
      </c>
      <c r="F11" s="160"/>
      <c r="G11" s="193"/>
      <c r="H11" s="193"/>
      <c r="I11" s="193"/>
      <c r="J11" s="208"/>
      <c r="K11" s="43" t="str">
        <f t="shared" si="0"/>
        <v/>
      </c>
      <c r="L11" s="9"/>
      <c r="M11" s="9"/>
    </row>
    <row r="12" spans="1:36" s="4" customFormat="1" ht="24.75" customHeight="1" x14ac:dyDescent="0.3">
      <c r="A12" s="65">
        <v>4</v>
      </c>
      <c r="B12" s="92" t="s">
        <v>210</v>
      </c>
      <c r="C12" s="166">
        <f ca="1">TODAY()-500</f>
        <v>44778</v>
      </c>
      <c r="D12" s="166"/>
      <c r="E12" s="166">
        <f ca="1">TODAY()+100</f>
        <v>45378</v>
      </c>
      <c r="F12" s="166"/>
      <c r="G12" s="195"/>
      <c r="H12" s="195"/>
      <c r="I12" s="195"/>
      <c r="J12" s="207"/>
      <c r="K12" s="43" t="str">
        <f t="shared" si="0"/>
        <v/>
      </c>
      <c r="L12" s="9"/>
    </row>
    <row r="13" spans="1:36" s="4" customFormat="1" ht="24.75" customHeight="1" x14ac:dyDescent="0.3">
      <c r="A13" s="64">
        <v>5</v>
      </c>
      <c r="B13" s="90" t="s">
        <v>213</v>
      </c>
      <c r="C13" s="160">
        <f ca="1">TODAY()-560</f>
        <v>44718</v>
      </c>
      <c r="D13" s="160"/>
      <c r="E13" s="160">
        <f ca="1">TODAY()+120</f>
        <v>45398</v>
      </c>
      <c r="F13" s="160"/>
      <c r="G13" s="193"/>
      <c r="H13" s="193"/>
      <c r="I13" s="193"/>
      <c r="J13" s="208"/>
      <c r="K13" s="43" t="str">
        <f t="shared" si="0"/>
        <v/>
      </c>
      <c r="L13" s="9"/>
    </row>
    <row r="14" spans="1:36" s="4" customFormat="1" ht="24.75" customHeight="1" x14ac:dyDescent="0.3">
      <c r="A14" s="65">
        <v>6</v>
      </c>
      <c r="B14" s="92" t="s">
        <v>206</v>
      </c>
      <c r="C14" s="166">
        <f ca="1">TODAY()-780</f>
        <v>44498</v>
      </c>
      <c r="D14" s="166"/>
      <c r="E14" s="166">
        <f ca="1">TODAY()+150</f>
        <v>45428</v>
      </c>
      <c r="F14" s="166"/>
      <c r="G14" s="195"/>
      <c r="H14" s="195"/>
      <c r="I14" s="195"/>
      <c r="J14" s="207"/>
      <c r="K14" s="43" t="str">
        <f t="shared" si="0"/>
        <v/>
      </c>
      <c r="L14" s="9"/>
    </row>
    <row r="15" spans="1:36" s="4" customFormat="1" x14ac:dyDescent="0.3">
      <c r="K15" s="5"/>
      <c r="L15" s="6"/>
    </row>
    <row r="16" spans="1:36" s="4" customFormat="1" ht="15.75" customHeight="1" x14ac:dyDescent="0.3">
      <c r="K16" s="5"/>
      <c r="L16" s="6"/>
    </row>
    <row r="17" spans="1:12" s="4" customFormat="1" ht="15.75" customHeight="1" x14ac:dyDescent="0.3">
      <c r="A17" s="75"/>
      <c r="F17" s="75"/>
      <c r="K17" s="5"/>
      <c r="L17" s="6"/>
    </row>
    <row r="18" spans="1:12" s="4" customFormat="1" x14ac:dyDescent="0.3">
      <c r="A18" s="75"/>
      <c r="K18" s="5"/>
      <c r="L18" s="6"/>
    </row>
    <row r="19" spans="1:12" s="4" customFormat="1" x14ac:dyDescent="0.3">
      <c r="K19" s="5"/>
      <c r="L19" s="6"/>
    </row>
    <row r="20" spans="1:12" s="4" customFormat="1" x14ac:dyDescent="0.3">
      <c r="K20" s="5"/>
      <c r="L20" s="6"/>
    </row>
    <row r="21" spans="1:12" s="4" customFormat="1" x14ac:dyDescent="0.3">
      <c r="K21" s="5"/>
      <c r="L21" s="6"/>
    </row>
    <row r="22" spans="1:12" s="4" customFormat="1" x14ac:dyDescent="0.3">
      <c r="K22" s="5"/>
      <c r="L22" s="6"/>
    </row>
    <row r="23" spans="1:12" s="4" customFormat="1" x14ac:dyDescent="0.3">
      <c r="K23" s="5"/>
      <c r="L23" s="6"/>
    </row>
    <row r="24" spans="1:12" s="4" customFormat="1" x14ac:dyDescent="0.3">
      <c r="K24" s="5"/>
      <c r="L24" s="6"/>
    </row>
    <row r="25" spans="1:12" s="4" customFormat="1" x14ac:dyDescent="0.3">
      <c r="K25" s="5"/>
      <c r="L25" s="6"/>
    </row>
    <row r="26" spans="1:12" s="4" customFormat="1" x14ac:dyDescent="0.3">
      <c r="K26" s="5"/>
      <c r="L26" s="6"/>
    </row>
    <row r="27" spans="1:12" s="4" customFormat="1" x14ac:dyDescent="0.3">
      <c r="K27" s="5"/>
      <c r="L27" s="6"/>
    </row>
    <row r="28" spans="1:12" s="4" customFormat="1" x14ac:dyDescent="0.3">
      <c r="K28" s="5"/>
      <c r="L28" s="6"/>
    </row>
    <row r="29" spans="1:12" s="4" customFormat="1" x14ac:dyDescent="0.3">
      <c r="K29" s="5"/>
      <c r="L29" s="6"/>
    </row>
    <row r="30" spans="1:12" s="4" customFormat="1" x14ac:dyDescent="0.3">
      <c r="K30" s="5"/>
      <c r="L30" s="6"/>
    </row>
    <row r="31" spans="1:12" s="4" customFormat="1" x14ac:dyDescent="0.3">
      <c r="K31" s="5"/>
      <c r="L31" s="6"/>
    </row>
    <row r="32" spans="1:12" s="4" customFormat="1" x14ac:dyDescent="0.3">
      <c r="K32" s="5"/>
      <c r="L32" s="6"/>
    </row>
    <row r="33" spans="11:12" s="4" customFormat="1" x14ac:dyDescent="0.3">
      <c r="K33" s="5"/>
      <c r="L33" s="6"/>
    </row>
    <row r="34" spans="11:12" s="4" customFormat="1" x14ac:dyDescent="0.3">
      <c r="K34" s="5"/>
      <c r="L34" s="6"/>
    </row>
    <row r="35" spans="11:12" s="4" customFormat="1" x14ac:dyDescent="0.3">
      <c r="K35" s="5"/>
      <c r="L35" s="6"/>
    </row>
    <row r="36" spans="11:12" s="4" customFormat="1" x14ac:dyDescent="0.3">
      <c r="K36" s="5"/>
      <c r="L36" s="6"/>
    </row>
    <row r="37" spans="11:12" s="4" customFormat="1" x14ac:dyDescent="0.3">
      <c r="K37" s="5"/>
      <c r="L37" s="6"/>
    </row>
    <row r="38" spans="11:12" s="4" customFormat="1" x14ac:dyDescent="0.3">
      <c r="K38" s="5"/>
      <c r="L38" s="6"/>
    </row>
    <row r="39" spans="11:12" s="4" customFormat="1" x14ac:dyDescent="0.3">
      <c r="K39" s="5"/>
      <c r="L39" s="6"/>
    </row>
    <row r="40" spans="11:12" s="4" customFormat="1" x14ac:dyDescent="0.3">
      <c r="K40" s="5"/>
      <c r="L40" s="6"/>
    </row>
    <row r="41" spans="11:12" s="4" customFormat="1" x14ac:dyDescent="0.3">
      <c r="K41" s="5"/>
      <c r="L41" s="6"/>
    </row>
    <row r="42" spans="11:12" s="4" customFormat="1" x14ac:dyDescent="0.3">
      <c r="K42" s="5"/>
      <c r="L42" s="6"/>
    </row>
    <row r="43" spans="11:12" s="4" customFormat="1" x14ac:dyDescent="0.3">
      <c r="K43" s="5"/>
      <c r="L43" s="6"/>
    </row>
    <row r="44" spans="11:12" s="4" customFormat="1" x14ac:dyDescent="0.3">
      <c r="K44" s="5"/>
      <c r="L44" s="6"/>
    </row>
    <row r="45" spans="11:12" s="4" customFormat="1" x14ac:dyDescent="0.3">
      <c r="K45" s="5"/>
      <c r="L45" s="6"/>
    </row>
    <row r="46" spans="11:12" s="4" customFormat="1" x14ac:dyDescent="0.3">
      <c r="K46" s="5"/>
      <c r="L46" s="6"/>
    </row>
    <row r="47" spans="11:12" s="4" customFormat="1" x14ac:dyDescent="0.3">
      <c r="K47" s="5"/>
      <c r="L47" s="6"/>
    </row>
    <row r="48" spans="11:12" s="4" customFormat="1" x14ac:dyDescent="0.3">
      <c r="K48" s="5"/>
      <c r="L48" s="6"/>
    </row>
    <row r="49" spans="1:12" s="4" customFormat="1" x14ac:dyDescent="0.3">
      <c r="K49" s="5"/>
      <c r="L49" s="6"/>
    </row>
    <row r="50" spans="1:12" s="4" customFormat="1" x14ac:dyDescent="0.3">
      <c r="K50" s="5"/>
      <c r="L50" s="6"/>
    </row>
    <row r="51" spans="1:12" s="4" customFormat="1" x14ac:dyDescent="0.3">
      <c r="K51" s="5"/>
      <c r="L51" s="6"/>
    </row>
    <row r="52" spans="1:12" s="4" customFormat="1" x14ac:dyDescent="0.3">
      <c r="K52" s="5"/>
      <c r="L52" s="6"/>
    </row>
    <row r="53" spans="1:12" s="4" customFormat="1" x14ac:dyDescent="0.3">
      <c r="K53" s="5"/>
      <c r="L53" s="6"/>
    </row>
    <row r="54" spans="1:12" s="4" customFormat="1" x14ac:dyDescent="0.3">
      <c r="K54" s="5"/>
      <c r="L54" s="6"/>
    </row>
    <row r="55" spans="1:12" s="4" customFormat="1" x14ac:dyDescent="0.3">
      <c r="K55" s="5"/>
      <c r="L55" s="6"/>
    </row>
    <row r="56" spans="1:12" s="4" customFormat="1" x14ac:dyDescent="0.3">
      <c r="K56" s="5"/>
      <c r="L56" s="6"/>
    </row>
    <row r="57" spans="1:12" s="4" customFormat="1" x14ac:dyDescent="0.3">
      <c r="K57" s="5"/>
      <c r="L57" s="6"/>
    </row>
    <row r="58" spans="1:12" s="4" customFormat="1" x14ac:dyDescent="0.3">
      <c r="K58" s="5"/>
      <c r="L58" s="6"/>
    </row>
    <row r="59" spans="1:12" s="4" customFormat="1" x14ac:dyDescent="0.3">
      <c r="K59" s="5"/>
      <c r="L59" s="6"/>
    </row>
    <row r="60" spans="1:12" s="4" customFormat="1" x14ac:dyDescent="0.3">
      <c r="K60" s="5"/>
      <c r="L60" s="6"/>
    </row>
    <row r="61" spans="1:12" s="4" customFormat="1" x14ac:dyDescent="0.3">
      <c r="K61" s="5"/>
      <c r="L61" s="6"/>
    </row>
    <row r="62" spans="1:12" x14ac:dyDescent="0.3">
      <c r="A62" s="4"/>
      <c r="B62" s="4"/>
      <c r="C62" s="4"/>
      <c r="D62" s="4"/>
      <c r="E62" s="4"/>
      <c r="F62" s="4"/>
      <c r="G62" s="4"/>
      <c r="H62" s="4"/>
      <c r="I62" s="4"/>
      <c r="J62" s="4"/>
    </row>
  </sheetData>
  <sheetProtection algorithmName="SHA-512" hashValue="nc1RZ8Kmo3Z5n30pPWK9HLdqdXh1Zz/gDbGXBDWiBUkGgIV7UQBISWJYb544Cl1DxJo+aOofwUx166iiaRYCTA==" saltValue="tkrwRJGN+CpSVTxHgmZ3QA==" spinCount="100000" sheet="1" objects="1" selectLockedCells="1"/>
  <protectedRanges>
    <protectedRange sqref="K1" name="Aralık1"/>
  </protectedRanges>
  <mergeCells count="26">
    <mergeCell ref="A7:J7"/>
    <mergeCell ref="A1:J1"/>
    <mergeCell ref="A2:B2"/>
    <mergeCell ref="A3:B3"/>
    <mergeCell ref="A6:J6"/>
    <mergeCell ref="C8:D8"/>
    <mergeCell ref="C9:D9"/>
    <mergeCell ref="E9:F9"/>
    <mergeCell ref="E8:F8"/>
    <mergeCell ref="G8:J8"/>
    <mergeCell ref="G9:J9"/>
    <mergeCell ref="G14:J14"/>
    <mergeCell ref="G13:J13"/>
    <mergeCell ref="G12:J12"/>
    <mergeCell ref="C10:D10"/>
    <mergeCell ref="E10:F10"/>
    <mergeCell ref="C11:D11"/>
    <mergeCell ref="E11:F11"/>
    <mergeCell ref="G11:J11"/>
    <mergeCell ref="G10:J10"/>
    <mergeCell ref="C14:D14"/>
    <mergeCell ref="E14:F14"/>
    <mergeCell ref="C12:D12"/>
    <mergeCell ref="E12:F12"/>
    <mergeCell ref="C13:D13"/>
    <mergeCell ref="E13:F13"/>
  </mergeCells>
  <conditionalFormatting sqref="K8:K14">
    <cfRule type="containsText" dxfId="60" priority="7" operator="containsText" text="T">
      <formula>NOT(ISERROR(SEARCH("T",K8)))</formula>
    </cfRule>
    <cfRule type="containsText" dxfId="59" priority="8" operator="containsText" text="R">
      <formula>NOT(ISERROR(SEARCH("R",K8)))</formula>
    </cfRule>
  </conditionalFormatting>
  <conditionalFormatting sqref="M8:M11 A2:A3">
    <cfRule type="expression" dxfId="58" priority="6">
      <formula>$K$1=1</formula>
    </cfRule>
  </conditionalFormatting>
  <conditionalFormatting sqref="A9:B14 E9:G14">
    <cfRule type="expression" dxfId="57" priority="5">
      <formula>$I9&gt;15</formula>
    </cfRule>
  </conditionalFormatting>
  <conditionalFormatting sqref="C9:D14">
    <cfRule type="expression" dxfId="56" priority="1">
      <formula>$I9&gt;15</formula>
    </cfRule>
  </conditionalFormatting>
  <hyperlinks>
    <hyperlink ref="M2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/>
  <dimension ref="A1:AJ63"/>
  <sheetViews>
    <sheetView showGridLines="0" zoomScale="90" zoomScaleNormal="90" workbookViewId="0">
      <selection activeCell="K1" sqref="K1"/>
    </sheetView>
  </sheetViews>
  <sheetFormatPr defaultColWidth="9.109375" defaultRowHeight="14.4" x14ac:dyDescent="0.3"/>
  <cols>
    <col min="1" max="1" width="15.6640625" style="1" customWidth="1"/>
    <col min="2" max="3" width="22.109375" style="1" customWidth="1"/>
    <col min="4" max="5" width="7.6640625" style="1" customWidth="1"/>
    <col min="6" max="6" width="11" style="1" bestFit="1" customWidth="1"/>
    <col min="7" max="10" width="4" style="1" customWidth="1"/>
    <col min="11" max="11" width="4.109375" style="5" customWidth="1"/>
    <col min="12" max="12" width="4.109375" style="6" customWidth="1"/>
    <col min="13" max="13" width="18.109375" style="4" customWidth="1"/>
    <col min="14" max="16" width="9" style="4" customWidth="1"/>
    <col min="17" max="36" width="9.109375" style="4"/>
    <col min="37" max="16384" width="9.109375" style="1"/>
  </cols>
  <sheetData>
    <row r="1" spans="1:36" ht="24.9" customHeight="1" thickBot="1" x14ac:dyDescent="0.45">
      <c r="A1" s="124" t="s">
        <v>215</v>
      </c>
      <c r="B1" s="125"/>
      <c r="C1" s="125"/>
      <c r="D1" s="125"/>
      <c r="E1" s="125"/>
      <c r="F1" s="125"/>
      <c r="G1" s="125"/>
      <c r="H1" s="125"/>
      <c r="I1" s="125"/>
      <c r="J1" s="126"/>
      <c r="K1" s="34"/>
      <c r="M1" s="12"/>
    </row>
    <row r="2" spans="1:36" s="4" customFormat="1" ht="24.9" customHeight="1" thickBot="1" x14ac:dyDescent="0.35">
      <c r="A2" s="76"/>
      <c r="B2" s="10"/>
      <c r="C2" s="10">
        <f ca="1">DATEDIF(A4,B4,"d")</f>
        <v>15546</v>
      </c>
      <c r="K2" s="5"/>
      <c r="L2" s="6"/>
      <c r="M2" s="33" t="s">
        <v>24</v>
      </c>
    </row>
    <row r="3" spans="1:36" s="2" customFormat="1" ht="22.5" customHeight="1" x14ac:dyDescent="0.45">
      <c r="A3" s="69" t="s">
        <v>216</v>
      </c>
      <c r="B3" s="70" t="s">
        <v>90</v>
      </c>
      <c r="C3" s="71" t="s">
        <v>127</v>
      </c>
      <c r="D3" s="7"/>
      <c r="E3" s="7"/>
      <c r="F3" s="7"/>
      <c r="G3" s="7"/>
      <c r="H3" s="41"/>
      <c r="I3" s="41"/>
      <c r="J3" s="41"/>
      <c r="K3" s="41"/>
      <c r="L3" s="41"/>
      <c r="M3" s="38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2" customFormat="1" ht="22.5" customHeight="1" thickBot="1" x14ac:dyDescent="0.45">
      <c r="A4" s="72">
        <v>29732</v>
      </c>
      <c r="B4" s="78">
        <f ca="1">TODAY()</f>
        <v>45278</v>
      </c>
      <c r="C4" s="74">
        <f ca="1">DATEDIF(A4,B4,"d")</f>
        <v>15546</v>
      </c>
      <c r="D4" s="120" t="s">
        <v>219</v>
      </c>
      <c r="E4" s="118"/>
      <c r="F4" s="85"/>
      <c r="G4" s="7"/>
      <c r="H4" s="42"/>
      <c r="I4" s="42"/>
      <c r="J4" s="42"/>
      <c r="K4" s="42"/>
      <c r="L4" s="42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4" customFormat="1" ht="22.5" customHeight="1" x14ac:dyDescent="0.3">
      <c r="A5" s="43"/>
      <c r="B5" s="43"/>
      <c r="C5" s="43" t="str">
        <f t="shared" ref="C5" ca="1" si="0">IF(C4="","",IF(C2=C4,"R","T"))</f>
        <v>R</v>
      </c>
      <c r="D5" s="10"/>
      <c r="F5" s="75"/>
      <c r="K5" s="5"/>
      <c r="L5" s="6"/>
    </row>
    <row r="6" spans="1:36" ht="22.5" customHeight="1" thickBot="1" x14ac:dyDescent="0.35">
      <c r="A6" s="4"/>
      <c r="B6" s="4"/>
      <c r="C6" s="10">
        <f ca="1">DATEDIF(A8,B8,"m")</f>
        <v>510</v>
      </c>
      <c r="D6" s="10"/>
      <c r="E6" s="4"/>
      <c r="F6" s="4"/>
      <c r="G6" s="4"/>
      <c r="H6" s="4"/>
      <c r="I6" s="4"/>
      <c r="J6" s="4"/>
    </row>
    <row r="7" spans="1:36" ht="22.5" customHeight="1" x14ac:dyDescent="0.3">
      <c r="A7" s="69" t="s">
        <v>216</v>
      </c>
      <c r="B7" s="70" t="s">
        <v>90</v>
      </c>
      <c r="C7" s="71" t="s">
        <v>217</v>
      </c>
      <c r="D7" s="31"/>
      <c r="E7" s="4"/>
      <c r="F7" s="4"/>
      <c r="G7" s="4"/>
      <c r="H7" s="4"/>
      <c r="I7" s="4"/>
      <c r="J7" s="4"/>
      <c r="M7" s="9" t="s">
        <v>64</v>
      </c>
    </row>
    <row r="8" spans="1:36" ht="22.5" customHeight="1" thickBot="1" x14ac:dyDescent="0.35">
      <c r="A8" s="72">
        <v>29732</v>
      </c>
      <c r="B8" s="78">
        <f ca="1">TODAY()</f>
        <v>45278</v>
      </c>
      <c r="C8" s="74">
        <f ca="1">DATEDIF(A8,B8,"m")</f>
        <v>510</v>
      </c>
      <c r="D8" s="120" t="s">
        <v>221</v>
      </c>
      <c r="E8" s="4"/>
      <c r="F8" s="4"/>
      <c r="G8" s="4"/>
      <c r="H8" s="4"/>
      <c r="I8" s="4"/>
      <c r="J8" s="4"/>
      <c r="M8" s="9" t="s">
        <v>65</v>
      </c>
    </row>
    <row r="9" spans="1:36" ht="24.9" customHeight="1" x14ac:dyDescent="0.3">
      <c r="A9" s="4"/>
      <c r="B9" s="4"/>
      <c r="C9" s="43" t="str">
        <f t="shared" ref="C9" ca="1" si="1">IF(C8="","",IF(C6=C8,"R","T"))</f>
        <v>R</v>
      </c>
      <c r="D9" s="10"/>
      <c r="E9" s="4"/>
      <c r="F9" s="4"/>
      <c r="G9" s="4"/>
      <c r="H9" s="4"/>
      <c r="I9" s="4"/>
      <c r="J9" s="4"/>
      <c r="M9" s="9" t="s">
        <v>66</v>
      </c>
    </row>
    <row r="10" spans="1:36" ht="24.9" customHeight="1" thickBot="1" x14ac:dyDescent="0.35">
      <c r="A10" s="4"/>
      <c r="B10" s="4"/>
      <c r="C10" s="10">
        <f ca="1">DATEDIF(A12,B12,"y")</f>
        <v>42</v>
      </c>
      <c r="D10" s="10"/>
      <c r="E10" s="4"/>
      <c r="F10" s="4"/>
      <c r="G10" s="4"/>
      <c r="H10" s="4"/>
      <c r="I10" s="4"/>
      <c r="J10" s="4"/>
      <c r="M10" s="9" t="s">
        <v>67</v>
      </c>
    </row>
    <row r="11" spans="1:36" s="4" customFormat="1" ht="24.75" customHeight="1" x14ac:dyDescent="0.3">
      <c r="A11" s="69" t="s">
        <v>216</v>
      </c>
      <c r="B11" s="70" t="s">
        <v>90</v>
      </c>
      <c r="C11" s="71" t="s">
        <v>218</v>
      </c>
      <c r="D11" s="31"/>
      <c r="L11" s="6"/>
    </row>
    <row r="12" spans="1:36" s="4" customFormat="1" ht="24.75" customHeight="1" thickBot="1" x14ac:dyDescent="0.35">
      <c r="A12" s="72">
        <v>29732</v>
      </c>
      <c r="B12" s="78">
        <f ca="1">TODAY()</f>
        <v>45278</v>
      </c>
      <c r="C12" s="74">
        <f ca="1">DATEDIF(A12,B12,"y")</f>
        <v>42</v>
      </c>
      <c r="D12" s="120" t="s">
        <v>220</v>
      </c>
      <c r="L12" s="6"/>
    </row>
    <row r="13" spans="1:36" s="4" customFormat="1" ht="24.75" customHeight="1" x14ac:dyDescent="0.3">
      <c r="C13" s="43" t="str">
        <f t="shared" ref="C13" ca="1" si="2">IF(C12="","",IF(C10=C12,"R","T"))</f>
        <v>R</v>
      </c>
      <c r="K13" s="5"/>
      <c r="L13" s="6"/>
    </row>
    <row r="14" spans="1:36" s="4" customFormat="1" ht="24" customHeight="1" x14ac:dyDescent="0.3">
      <c r="K14" s="5"/>
      <c r="L14" s="6"/>
    </row>
    <row r="15" spans="1:36" s="4" customFormat="1" ht="24" customHeight="1" x14ac:dyDescent="0.3">
      <c r="K15" s="5"/>
      <c r="L15" s="6"/>
    </row>
    <row r="16" spans="1:36" s="4" customFormat="1" ht="24" customHeight="1" x14ac:dyDescent="0.3">
      <c r="K16" s="5"/>
      <c r="L16" s="6"/>
    </row>
    <row r="17" spans="11:12" s="4" customFormat="1" ht="24" customHeight="1" x14ac:dyDescent="0.3">
      <c r="K17" s="5"/>
      <c r="L17" s="6"/>
    </row>
    <row r="18" spans="11:12" s="4" customFormat="1" x14ac:dyDescent="0.3">
      <c r="K18" s="5"/>
      <c r="L18" s="6"/>
    </row>
    <row r="19" spans="11:12" s="4" customFormat="1" x14ac:dyDescent="0.3">
      <c r="K19" s="5"/>
      <c r="L19" s="6"/>
    </row>
    <row r="20" spans="11:12" s="4" customFormat="1" x14ac:dyDescent="0.3">
      <c r="K20" s="5"/>
      <c r="L20" s="6"/>
    </row>
    <row r="21" spans="11:12" s="4" customFormat="1" x14ac:dyDescent="0.3">
      <c r="K21" s="5"/>
      <c r="L21" s="6"/>
    </row>
    <row r="22" spans="11:12" s="4" customFormat="1" x14ac:dyDescent="0.3">
      <c r="K22" s="5"/>
      <c r="L22" s="6"/>
    </row>
    <row r="23" spans="11:12" s="4" customFormat="1" x14ac:dyDescent="0.3">
      <c r="K23" s="5"/>
      <c r="L23" s="6"/>
    </row>
    <row r="24" spans="11:12" s="4" customFormat="1" x14ac:dyDescent="0.3">
      <c r="K24" s="5"/>
      <c r="L24" s="6"/>
    </row>
    <row r="25" spans="11:12" s="4" customFormat="1" x14ac:dyDescent="0.3">
      <c r="K25" s="5"/>
      <c r="L25" s="6"/>
    </row>
    <row r="26" spans="11:12" s="4" customFormat="1" x14ac:dyDescent="0.3">
      <c r="K26" s="5"/>
      <c r="L26" s="6"/>
    </row>
    <row r="27" spans="11:12" s="4" customFormat="1" x14ac:dyDescent="0.3">
      <c r="K27" s="5"/>
      <c r="L27" s="6"/>
    </row>
    <row r="28" spans="11:12" s="4" customFormat="1" x14ac:dyDescent="0.3">
      <c r="K28" s="5"/>
      <c r="L28" s="6"/>
    </row>
    <row r="29" spans="11:12" s="4" customFormat="1" x14ac:dyDescent="0.3">
      <c r="K29" s="5"/>
      <c r="L29" s="6"/>
    </row>
    <row r="30" spans="11:12" s="4" customFormat="1" x14ac:dyDescent="0.3">
      <c r="K30" s="5"/>
      <c r="L30" s="6"/>
    </row>
    <row r="31" spans="11:12" s="4" customFormat="1" x14ac:dyDescent="0.3">
      <c r="K31" s="5"/>
      <c r="L31" s="6"/>
    </row>
    <row r="32" spans="11:12" s="4" customFormat="1" x14ac:dyDescent="0.3">
      <c r="K32" s="5"/>
      <c r="L32" s="6"/>
    </row>
    <row r="33" spans="11:12" s="4" customFormat="1" x14ac:dyDescent="0.3">
      <c r="K33" s="5"/>
      <c r="L33" s="6"/>
    </row>
    <row r="34" spans="11:12" s="4" customFormat="1" x14ac:dyDescent="0.3">
      <c r="K34" s="5"/>
      <c r="L34" s="6"/>
    </row>
    <row r="35" spans="11:12" s="4" customFormat="1" x14ac:dyDescent="0.3">
      <c r="K35" s="5"/>
      <c r="L35" s="6"/>
    </row>
    <row r="36" spans="11:12" s="4" customFormat="1" x14ac:dyDescent="0.3">
      <c r="K36" s="5"/>
      <c r="L36" s="6"/>
    </row>
    <row r="37" spans="11:12" s="4" customFormat="1" x14ac:dyDescent="0.3">
      <c r="K37" s="5"/>
      <c r="L37" s="6"/>
    </row>
    <row r="38" spans="11:12" s="4" customFormat="1" x14ac:dyDescent="0.3">
      <c r="K38" s="5"/>
      <c r="L38" s="6"/>
    </row>
    <row r="39" spans="11:12" s="4" customFormat="1" x14ac:dyDescent="0.3">
      <c r="K39" s="5"/>
      <c r="L39" s="6"/>
    </row>
    <row r="40" spans="11:12" s="4" customFormat="1" x14ac:dyDescent="0.3">
      <c r="K40" s="5"/>
      <c r="L40" s="6"/>
    </row>
    <row r="41" spans="11:12" s="4" customFormat="1" x14ac:dyDescent="0.3">
      <c r="K41" s="5"/>
      <c r="L41" s="6"/>
    </row>
    <row r="42" spans="11:12" s="4" customFormat="1" x14ac:dyDescent="0.3">
      <c r="K42" s="5"/>
      <c r="L42" s="6"/>
    </row>
    <row r="43" spans="11:12" s="4" customFormat="1" x14ac:dyDescent="0.3">
      <c r="K43" s="5"/>
      <c r="L43" s="6"/>
    </row>
    <row r="44" spans="11:12" s="4" customFormat="1" x14ac:dyDescent="0.3">
      <c r="K44" s="5"/>
      <c r="L44" s="6"/>
    </row>
    <row r="45" spans="11:12" s="4" customFormat="1" x14ac:dyDescent="0.3">
      <c r="K45" s="5"/>
      <c r="L45" s="6"/>
    </row>
    <row r="46" spans="11:12" s="4" customFormat="1" x14ac:dyDescent="0.3">
      <c r="K46" s="5"/>
      <c r="L46" s="6"/>
    </row>
    <row r="47" spans="11:12" s="4" customFormat="1" x14ac:dyDescent="0.3">
      <c r="K47" s="5"/>
      <c r="L47" s="6"/>
    </row>
    <row r="48" spans="11:12" s="4" customFormat="1" x14ac:dyDescent="0.3">
      <c r="K48" s="5"/>
      <c r="L48" s="6"/>
    </row>
    <row r="49" spans="11:12" s="4" customFormat="1" x14ac:dyDescent="0.3">
      <c r="K49" s="5"/>
      <c r="L49" s="6"/>
    </row>
    <row r="50" spans="11:12" s="4" customFormat="1" x14ac:dyDescent="0.3">
      <c r="K50" s="5"/>
      <c r="L50" s="6"/>
    </row>
    <row r="51" spans="11:12" s="4" customFormat="1" x14ac:dyDescent="0.3">
      <c r="K51" s="5"/>
      <c r="L51" s="6"/>
    </row>
    <row r="52" spans="11:12" s="4" customFormat="1" x14ac:dyDescent="0.3">
      <c r="K52" s="5"/>
      <c r="L52" s="6"/>
    </row>
    <row r="53" spans="11:12" s="4" customFormat="1" x14ac:dyDescent="0.3">
      <c r="K53" s="5"/>
      <c r="L53" s="6"/>
    </row>
    <row r="54" spans="11:12" s="4" customFormat="1" x14ac:dyDescent="0.3">
      <c r="K54" s="5"/>
      <c r="L54" s="6"/>
    </row>
    <row r="55" spans="11:12" s="4" customFormat="1" x14ac:dyDescent="0.3">
      <c r="K55" s="5"/>
      <c r="L55" s="6"/>
    </row>
    <row r="56" spans="11:12" s="4" customFormat="1" x14ac:dyDescent="0.3">
      <c r="K56" s="5"/>
      <c r="L56" s="6"/>
    </row>
    <row r="57" spans="11:12" s="4" customFormat="1" x14ac:dyDescent="0.3">
      <c r="K57" s="5"/>
      <c r="L57" s="6"/>
    </row>
    <row r="58" spans="11:12" s="4" customFormat="1" x14ac:dyDescent="0.3">
      <c r="K58" s="5"/>
      <c r="L58" s="6"/>
    </row>
    <row r="59" spans="11:12" s="4" customFormat="1" x14ac:dyDescent="0.3">
      <c r="K59" s="5"/>
      <c r="L59" s="6"/>
    </row>
    <row r="60" spans="11:12" s="4" customFormat="1" x14ac:dyDescent="0.3">
      <c r="K60" s="5"/>
      <c r="L60" s="6"/>
    </row>
    <row r="61" spans="11:12" s="4" customFormat="1" x14ac:dyDescent="0.3">
      <c r="K61" s="5"/>
      <c r="L61" s="6"/>
    </row>
    <row r="62" spans="11:12" s="4" customFormat="1" x14ac:dyDescent="0.3">
      <c r="K62" s="5"/>
      <c r="L62" s="6"/>
    </row>
    <row r="63" spans="11:12" s="4" customFormat="1" x14ac:dyDescent="0.3">
      <c r="K63" s="5"/>
      <c r="L63" s="6"/>
    </row>
  </sheetData>
  <sheetProtection algorithmName="SHA-512" hashValue="0kkIIubCjcvjGkBTLYlyjNrtJ3yMr113BDQWagu8S8cOLlUBp+b7b5Rqw3i1sTX25E5RQehF6T+/gDikYhVz1Q==" saltValue="7R8iny2S1NPjOykZPvbyUQ==" spinCount="100000" sheet="1" objects="1" selectLockedCells="1"/>
  <protectedRanges>
    <protectedRange sqref="K1" name="Aralık1"/>
  </protectedRanges>
  <mergeCells count="1">
    <mergeCell ref="A1:J1"/>
  </mergeCells>
  <conditionalFormatting sqref="A5:C5">
    <cfRule type="containsText" dxfId="55" priority="17" operator="containsText" text="T">
      <formula>NOT(ISERROR(SEARCH("T",A5)))</formula>
    </cfRule>
    <cfRule type="containsText" dxfId="54" priority="18" operator="containsText" text="R">
      <formula>NOT(ISERROR(SEARCH("R",A5)))</formula>
    </cfRule>
  </conditionalFormatting>
  <conditionalFormatting sqref="A7">
    <cfRule type="expression" dxfId="53" priority="16">
      <formula>$K$1=1</formula>
    </cfRule>
  </conditionalFormatting>
  <conditionalFormatting sqref="A11">
    <cfRule type="expression" dxfId="52" priority="15">
      <formula>$K$1=1</formula>
    </cfRule>
  </conditionalFormatting>
  <conditionalFormatting sqref="D2:D5">
    <cfRule type="expression" dxfId="51" priority="9">
      <formula>$K$1=1</formula>
    </cfRule>
  </conditionalFormatting>
  <conditionalFormatting sqref="C9">
    <cfRule type="containsText" dxfId="50" priority="5" operator="containsText" text="T">
      <formula>NOT(ISERROR(SEARCH("T",C9)))</formula>
    </cfRule>
    <cfRule type="containsText" dxfId="49" priority="6" operator="containsText" text="R">
      <formula>NOT(ISERROR(SEARCH("R",C9)))</formula>
    </cfRule>
  </conditionalFormatting>
  <conditionalFormatting sqref="D6:D9">
    <cfRule type="expression" dxfId="48" priority="4">
      <formula>$K$1=1</formula>
    </cfRule>
  </conditionalFormatting>
  <conditionalFormatting sqref="C13">
    <cfRule type="containsText" dxfId="47" priority="2" operator="containsText" text="T">
      <formula>NOT(ISERROR(SEARCH("T",C13)))</formula>
    </cfRule>
    <cfRule type="containsText" dxfId="46" priority="3" operator="containsText" text="R">
      <formula>NOT(ISERROR(SEARCH("R",C13)))</formula>
    </cfRule>
  </conditionalFormatting>
  <conditionalFormatting sqref="D10:D13">
    <cfRule type="expression" dxfId="45" priority="1">
      <formula>$K$1=1</formula>
    </cfRule>
  </conditionalFormatting>
  <hyperlinks>
    <hyperlink ref="M2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/>
  <dimension ref="A1:AJ63"/>
  <sheetViews>
    <sheetView showGridLines="0" zoomScale="90" zoomScaleNormal="90" workbookViewId="0">
      <selection activeCell="C12" sqref="C12"/>
    </sheetView>
  </sheetViews>
  <sheetFormatPr defaultColWidth="9.109375" defaultRowHeight="14.4" x14ac:dyDescent="0.3"/>
  <cols>
    <col min="1" max="1" width="15.6640625" style="1" customWidth="1"/>
    <col min="2" max="3" width="22.109375" style="1" customWidth="1"/>
    <col min="4" max="5" width="7.6640625" style="1" customWidth="1"/>
    <col min="6" max="6" width="11" style="1" bestFit="1" customWidth="1"/>
    <col min="7" max="10" width="4" style="1" customWidth="1"/>
    <col min="11" max="11" width="4.109375" style="5" customWidth="1"/>
    <col min="12" max="12" width="4.109375" style="6" customWidth="1"/>
    <col min="13" max="13" width="18.109375" style="4" customWidth="1"/>
    <col min="14" max="16" width="9" style="4" customWidth="1"/>
    <col min="17" max="36" width="9.109375" style="4"/>
    <col min="37" max="16384" width="9.109375" style="1"/>
  </cols>
  <sheetData>
    <row r="1" spans="1:36" ht="24.9" customHeight="1" thickBot="1" x14ac:dyDescent="0.45">
      <c r="A1" s="124" t="s">
        <v>215</v>
      </c>
      <c r="B1" s="125"/>
      <c r="C1" s="125"/>
      <c r="D1" s="125"/>
      <c r="E1" s="125"/>
      <c r="F1" s="125"/>
      <c r="G1" s="125"/>
      <c r="H1" s="125"/>
      <c r="I1" s="125"/>
      <c r="J1" s="126"/>
      <c r="K1" s="34"/>
      <c r="M1" s="12"/>
    </row>
    <row r="2" spans="1:36" s="4" customFormat="1" ht="24.9" customHeight="1" thickBot="1" x14ac:dyDescent="0.35">
      <c r="A2" s="76"/>
      <c r="B2" s="10"/>
      <c r="C2" s="10">
        <f ca="1">DATEDIF(A4,B4,"md")</f>
        <v>8</v>
      </c>
      <c r="K2" s="5"/>
      <c r="L2" s="6"/>
      <c r="M2" s="33" t="s">
        <v>24</v>
      </c>
    </row>
    <row r="3" spans="1:36" s="2" customFormat="1" ht="22.5" customHeight="1" x14ac:dyDescent="0.45">
      <c r="A3" s="69" t="s">
        <v>216</v>
      </c>
      <c r="B3" s="70" t="s">
        <v>90</v>
      </c>
      <c r="C3" s="71" t="s">
        <v>127</v>
      </c>
      <c r="D3" s="7"/>
      <c r="E3" s="7"/>
      <c r="F3" s="7"/>
      <c r="G3" s="7"/>
      <c r="H3" s="41"/>
      <c r="I3" s="41"/>
      <c r="J3" s="41"/>
      <c r="K3" s="41"/>
      <c r="L3" s="41"/>
      <c r="M3" s="38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2" customFormat="1" ht="22.5" customHeight="1" thickBot="1" x14ac:dyDescent="0.45">
      <c r="A4" s="72">
        <v>36809</v>
      </c>
      <c r="B4" s="78">
        <f ca="1">TODAY()</f>
        <v>45278</v>
      </c>
      <c r="C4" s="74"/>
      <c r="D4" s="120" t="s">
        <v>222</v>
      </c>
      <c r="E4" s="219"/>
      <c r="F4" s="85"/>
      <c r="G4" s="7"/>
      <c r="H4" s="42"/>
      <c r="I4" s="42"/>
      <c r="J4" s="42"/>
      <c r="K4" s="42"/>
      <c r="L4" s="42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4" customFormat="1" ht="22.5" customHeight="1" x14ac:dyDescent="0.3">
      <c r="A5" s="43"/>
      <c r="B5" s="43"/>
      <c r="C5" s="43" t="str">
        <f t="shared" ref="C5" si="0">IF(C4="","",IF(C2=C4,"R","T"))</f>
        <v/>
      </c>
      <c r="D5" s="10"/>
      <c r="E5" s="10"/>
      <c r="F5" s="75"/>
      <c r="K5" s="5"/>
      <c r="L5" s="6"/>
    </row>
    <row r="6" spans="1:36" ht="22.5" customHeight="1" thickBot="1" x14ac:dyDescent="0.35">
      <c r="A6" s="4"/>
      <c r="B6" s="4"/>
      <c r="C6" s="10">
        <f ca="1">DATEDIF(A8,B8,"ym")</f>
        <v>2</v>
      </c>
      <c r="D6" s="10"/>
      <c r="E6" s="10"/>
      <c r="F6" s="4"/>
      <c r="G6" s="4"/>
      <c r="H6" s="4"/>
      <c r="I6" s="4"/>
      <c r="J6" s="4"/>
    </row>
    <row r="7" spans="1:36" ht="22.5" customHeight="1" x14ac:dyDescent="0.3">
      <c r="A7" s="69" t="s">
        <v>216</v>
      </c>
      <c r="B7" s="70" t="s">
        <v>90</v>
      </c>
      <c r="C7" s="71" t="s">
        <v>217</v>
      </c>
      <c r="D7" s="31"/>
      <c r="E7" s="10"/>
      <c r="F7" s="4"/>
      <c r="G7" s="4"/>
      <c r="H7" s="4"/>
      <c r="I7" s="4"/>
      <c r="J7" s="4"/>
      <c r="M7" s="9" t="s">
        <v>64</v>
      </c>
    </row>
    <row r="8" spans="1:36" ht="22.5" customHeight="1" thickBot="1" x14ac:dyDescent="0.35">
      <c r="A8" s="72">
        <v>36809</v>
      </c>
      <c r="B8" s="78">
        <f ca="1">TODAY()</f>
        <v>45278</v>
      </c>
      <c r="C8" s="74"/>
      <c r="D8" s="120" t="s">
        <v>223</v>
      </c>
      <c r="E8" s="10"/>
      <c r="F8" s="4"/>
      <c r="G8" s="4"/>
      <c r="H8" s="4"/>
      <c r="I8" s="4"/>
      <c r="J8" s="4"/>
      <c r="M8" s="9" t="s">
        <v>65</v>
      </c>
    </row>
    <row r="9" spans="1:36" ht="24.9" customHeight="1" x14ac:dyDescent="0.3">
      <c r="A9" s="4"/>
      <c r="B9" s="4"/>
      <c r="C9" s="43" t="str">
        <f t="shared" ref="C9" si="1">IF(C8="","",IF(C6=C8,"R","T"))</f>
        <v/>
      </c>
      <c r="D9" s="10"/>
      <c r="E9" s="10"/>
      <c r="F9" s="4"/>
      <c r="G9" s="4"/>
      <c r="H9" s="4"/>
      <c r="I9" s="4"/>
      <c r="J9" s="4"/>
      <c r="M9" s="9" t="s">
        <v>66</v>
      </c>
    </row>
    <row r="10" spans="1:36" ht="24.9" customHeight="1" thickBot="1" x14ac:dyDescent="0.35">
      <c r="A10" s="4"/>
      <c r="B10" s="4"/>
      <c r="C10" s="10">
        <f ca="1">DATEDIF(A12,B12,"yd")</f>
        <v>69</v>
      </c>
      <c r="D10" s="10"/>
      <c r="E10" s="10"/>
      <c r="F10" s="4"/>
      <c r="G10" s="4"/>
      <c r="H10" s="4"/>
      <c r="I10" s="4"/>
      <c r="J10" s="4"/>
      <c r="M10" s="9" t="s">
        <v>67</v>
      </c>
    </row>
    <row r="11" spans="1:36" s="4" customFormat="1" ht="24.75" customHeight="1" x14ac:dyDescent="0.3">
      <c r="A11" s="69" t="s">
        <v>216</v>
      </c>
      <c r="B11" s="70" t="s">
        <v>90</v>
      </c>
      <c r="C11" s="71" t="s">
        <v>225</v>
      </c>
      <c r="D11" s="31"/>
      <c r="E11" s="10"/>
      <c r="L11" s="6"/>
    </row>
    <row r="12" spans="1:36" s="4" customFormat="1" ht="24.75" customHeight="1" thickBot="1" x14ac:dyDescent="0.35">
      <c r="A12" s="72">
        <v>36809</v>
      </c>
      <c r="B12" s="78">
        <f ca="1">TODAY()</f>
        <v>45278</v>
      </c>
      <c r="C12" s="74"/>
      <c r="D12" s="120" t="s">
        <v>224</v>
      </c>
      <c r="E12" s="10"/>
      <c r="L12" s="6"/>
    </row>
    <row r="13" spans="1:36" s="4" customFormat="1" ht="24.75" customHeight="1" x14ac:dyDescent="0.3">
      <c r="C13" s="43" t="str">
        <f t="shared" ref="C13" si="2">IF(C12="","",IF(C10=C12,"R","T"))</f>
        <v/>
      </c>
      <c r="D13" s="10"/>
      <c r="E13" s="10"/>
      <c r="K13" s="5"/>
      <c r="L13" s="6"/>
    </row>
    <row r="14" spans="1:36" s="4" customFormat="1" ht="24" customHeight="1" x14ac:dyDescent="0.3">
      <c r="K14" s="5"/>
      <c r="L14" s="6"/>
    </row>
    <row r="15" spans="1:36" s="4" customFormat="1" ht="24" customHeight="1" x14ac:dyDescent="0.3">
      <c r="K15" s="5"/>
      <c r="L15" s="6"/>
    </row>
    <row r="16" spans="1:36" s="4" customFormat="1" ht="24" customHeight="1" x14ac:dyDescent="0.3">
      <c r="K16" s="5"/>
      <c r="L16" s="6"/>
    </row>
    <row r="17" spans="11:12" s="4" customFormat="1" ht="24" customHeight="1" x14ac:dyDescent="0.3">
      <c r="K17" s="5"/>
      <c r="L17" s="6"/>
    </row>
    <row r="18" spans="11:12" s="4" customFormat="1" x14ac:dyDescent="0.3">
      <c r="K18" s="5"/>
      <c r="L18" s="6"/>
    </row>
    <row r="19" spans="11:12" s="4" customFormat="1" x14ac:dyDescent="0.3">
      <c r="K19" s="5"/>
      <c r="L19" s="6"/>
    </row>
    <row r="20" spans="11:12" s="4" customFormat="1" x14ac:dyDescent="0.3">
      <c r="K20" s="5"/>
      <c r="L20" s="6"/>
    </row>
    <row r="21" spans="11:12" s="4" customFormat="1" x14ac:dyDescent="0.3">
      <c r="K21" s="5"/>
      <c r="L21" s="6"/>
    </row>
    <row r="22" spans="11:12" s="4" customFormat="1" x14ac:dyDescent="0.3">
      <c r="K22" s="5"/>
      <c r="L22" s="6"/>
    </row>
    <row r="23" spans="11:12" s="4" customFormat="1" x14ac:dyDescent="0.3">
      <c r="K23" s="5"/>
      <c r="L23" s="6"/>
    </row>
    <row r="24" spans="11:12" s="4" customFormat="1" x14ac:dyDescent="0.3">
      <c r="K24" s="5"/>
      <c r="L24" s="6"/>
    </row>
    <row r="25" spans="11:12" s="4" customFormat="1" x14ac:dyDescent="0.3">
      <c r="K25" s="5"/>
      <c r="L25" s="6"/>
    </row>
    <row r="26" spans="11:12" s="4" customFormat="1" x14ac:dyDescent="0.3">
      <c r="K26" s="5"/>
      <c r="L26" s="6"/>
    </row>
    <row r="27" spans="11:12" s="4" customFormat="1" x14ac:dyDescent="0.3">
      <c r="K27" s="5"/>
      <c r="L27" s="6"/>
    </row>
    <row r="28" spans="11:12" s="4" customFormat="1" x14ac:dyDescent="0.3">
      <c r="K28" s="5"/>
      <c r="L28" s="6"/>
    </row>
    <row r="29" spans="11:12" s="4" customFormat="1" x14ac:dyDescent="0.3">
      <c r="K29" s="5"/>
      <c r="L29" s="6"/>
    </row>
    <row r="30" spans="11:12" s="4" customFormat="1" x14ac:dyDescent="0.3">
      <c r="K30" s="5"/>
      <c r="L30" s="6"/>
    </row>
    <row r="31" spans="11:12" s="4" customFormat="1" x14ac:dyDescent="0.3">
      <c r="K31" s="5"/>
      <c r="L31" s="6"/>
    </row>
    <row r="32" spans="11:12" s="4" customFormat="1" x14ac:dyDescent="0.3">
      <c r="K32" s="5"/>
      <c r="L32" s="6"/>
    </row>
    <row r="33" spans="11:12" s="4" customFormat="1" x14ac:dyDescent="0.3">
      <c r="K33" s="5"/>
      <c r="L33" s="6"/>
    </row>
    <row r="34" spans="11:12" s="4" customFormat="1" x14ac:dyDescent="0.3">
      <c r="K34" s="5"/>
      <c r="L34" s="6"/>
    </row>
    <row r="35" spans="11:12" s="4" customFormat="1" x14ac:dyDescent="0.3">
      <c r="K35" s="5"/>
      <c r="L35" s="6"/>
    </row>
    <row r="36" spans="11:12" s="4" customFormat="1" x14ac:dyDescent="0.3">
      <c r="K36" s="5"/>
      <c r="L36" s="6"/>
    </row>
    <row r="37" spans="11:12" s="4" customFormat="1" x14ac:dyDescent="0.3">
      <c r="K37" s="5"/>
      <c r="L37" s="6"/>
    </row>
    <row r="38" spans="11:12" s="4" customFormat="1" x14ac:dyDescent="0.3">
      <c r="K38" s="5"/>
      <c r="L38" s="6"/>
    </row>
    <row r="39" spans="11:12" s="4" customFormat="1" x14ac:dyDescent="0.3">
      <c r="K39" s="5"/>
      <c r="L39" s="6"/>
    </row>
    <row r="40" spans="11:12" s="4" customFormat="1" x14ac:dyDescent="0.3">
      <c r="K40" s="5"/>
      <c r="L40" s="6"/>
    </row>
    <row r="41" spans="11:12" s="4" customFormat="1" x14ac:dyDescent="0.3">
      <c r="K41" s="5"/>
      <c r="L41" s="6"/>
    </row>
    <row r="42" spans="11:12" s="4" customFormat="1" x14ac:dyDescent="0.3">
      <c r="K42" s="5"/>
      <c r="L42" s="6"/>
    </row>
    <row r="43" spans="11:12" s="4" customFormat="1" x14ac:dyDescent="0.3">
      <c r="K43" s="5"/>
      <c r="L43" s="6"/>
    </row>
    <row r="44" spans="11:12" s="4" customFormat="1" x14ac:dyDescent="0.3">
      <c r="K44" s="5"/>
      <c r="L44" s="6"/>
    </row>
    <row r="45" spans="11:12" s="4" customFormat="1" x14ac:dyDescent="0.3">
      <c r="K45" s="5"/>
      <c r="L45" s="6"/>
    </row>
    <row r="46" spans="11:12" s="4" customFormat="1" x14ac:dyDescent="0.3">
      <c r="K46" s="5"/>
      <c r="L46" s="6"/>
    </row>
    <row r="47" spans="11:12" s="4" customFormat="1" x14ac:dyDescent="0.3">
      <c r="K47" s="5"/>
      <c r="L47" s="6"/>
    </row>
    <row r="48" spans="11:12" s="4" customFormat="1" x14ac:dyDescent="0.3">
      <c r="K48" s="5"/>
      <c r="L48" s="6"/>
    </row>
    <row r="49" spans="11:12" s="4" customFormat="1" x14ac:dyDescent="0.3">
      <c r="K49" s="5"/>
      <c r="L49" s="6"/>
    </row>
    <row r="50" spans="11:12" s="4" customFormat="1" x14ac:dyDescent="0.3">
      <c r="K50" s="5"/>
      <c r="L50" s="6"/>
    </row>
    <row r="51" spans="11:12" s="4" customFormat="1" x14ac:dyDescent="0.3">
      <c r="K51" s="5"/>
      <c r="L51" s="6"/>
    </row>
    <row r="52" spans="11:12" s="4" customFormat="1" x14ac:dyDescent="0.3">
      <c r="K52" s="5"/>
      <c r="L52" s="6"/>
    </row>
    <row r="53" spans="11:12" s="4" customFormat="1" x14ac:dyDescent="0.3">
      <c r="K53" s="5"/>
      <c r="L53" s="6"/>
    </row>
    <row r="54" spans="11:12" s="4" customFormat="1" x14ac:dyDescent="0.3">
      <c r="K54" s="5"/>
      <c r="L54" s="6"/>
    </row>
    <row r="55" spans="11:12" s="4" customFormat="1" x14ac:dyDescent="0.3">
      <c r="K55" s="5"/>
      <c r="L55" s="6"/>
    </row>
    <row r="56" spans="11:12" s="4" customFormat="1" x14ac:dyDescent="0.3">
      <c r="K56" s="5"/>
      <c r="L56" s="6"/>
    </row>
    <row r="57" spans="11:12" s="4" customFormat="1" x14ac:dyDescent="0.3">
      <c r="K57" s="5"/>
      <c r="L57" s="6"/>
    </row>
    <row r="58" spans="11:12" s="4" customFormat="1" x14ac:dyDescent="0.3">
      <c r="K58" s="5"/>
      <c r="L58" s="6"/>
    </row>
    <row r="59" spans="11:12" s="4" customFormat="1" x14ac:dyDescent="0.3">
      <c r="K59" s="5"/>
      <c r="L59" s="6"/>
    </row>
    <row r="60" spans="11:12" s="4" customFormat="1" x14ac:dyDescent="0.3">
      <c r="K60" s="5"/>
      <c r="L60" s="6"/>
    </row>
    <row r="61" spans="11:12" s="4" customFormat="1" x14ac:dyDescent="0.3">
      <c r="K61" s="5"/>
      <c r="L61" s="6"/>
    </row>
    <row r="62" spans="11:12" s="4" customFormat="1" x14ac:dyDescent="0.3">
      <c r="K62" s="5"/>
      <c r="L62" s="6"/>
    </row>
    <row r="63" spans="11:12" s="4" customFormat="1" x14ac:dyDescent="0.3">
      <c r="K63" s="5"/>
      <c r="L63" s="6"/>
    </row>
  </sheetData>
  <sheetProtection algorithmName="SHA-512" hashValue="z0kZQ4TRrKtLQYN6VmR36Yq4UVyXlQBVkXMTZbQJzitO/F5gVxSi/9qfzlquTWV7orT24nKpcn/kwH4Ycw+YBw==" saltValue="dVwCeOXLw15pj3cquXfGGg==" spinCount="100000" sheet="1" objects="1" selectLockedCells="1"/>
  <protectedRanges>
    <protectedRange sqref="K1" name="Aralık1"/>
  </protectedRanges>
  <mergeCells count="1">
    <mergeCell ref="A1:J1"/>
  </mergeCells>
  <conditionalFormatting sqref="A5:C5">
    <cfRule type="containsText" dxfId="44" priority="10" operator="containsText" text="T">
      <formula>NOT(ISERROR(SEARCH("T",A5)))</formula>
    </cfRule>
    <cfRule type="containsText" dxfId="43" priority="11" operator="containsText" text="R">
      <formula>NOT(ISERROR(SEARCH("R",A5)))</formula>
    </cfRule>
  </conditionalFormatting>
  <conditionalFormatting sqref="A7">
    <cfRule type="expression" dxfId="42" priority="9">
      <formula>$K$1=1</formula>
    </cfRule>
  </conditionalFormatting>
  <conditionalFormatting sqref="A11">
    <cfRule type="expression" dxfId="41" priority="8">
      <formula>$K$1=1</formula>
    </cfRule>
  </conditionalFormatting>
  <conditionalFormatting sqref="D2:D5">
    <cfRule type="expression" dxfId="40" priority="7">
      <formula>$K$1=1</formula>
    </cfRule>
  </conditionalFormatting>
  <conditionalFormatting sqref="C9">
    <cfRule type="containsText" dxfId="39" priority="5" operator="containsText" text="T">
      <formula>NOT(ISERROR(SEARCH("T",C9)))</formula>
    </cfRule>
    <cfRule type="containsText" dxfId="38" priority="6" operator="containsText" text="R">
      <formula>NOT(ISERROR(SEARCH("R",C9)))</formula>
    </cfRule>
  </conditionalFormatting>
  <conditionalFormatting sqref="D6:D9">
    <cfRule type="expression" dxfId="37" priority="4">
      <formula>$K$1=1</formula>
    </cfRule>
  </conditionalFormatting>
  <conditionalFormatting sqref="C13">
    <cfRule type="containsText" dxfId="36" priority="2" operator="containsText" text="T">
      <formula>NOT(ISERROR(SEARCH("T",C13)))</formula>
    </cfRule>
    <cfRule type="containsText" dxfId="35" priority="3" operator="containsText" text="R">
      <formula>NOT(ISERROR(SEARCH("R",C13)))</formula>
    </cfRule>
  </conditionalFormatting>
  <conditionalFormatting sqref="D10:D13">
    <cfRule type="expression" dxfId="34" priority="1">
      <formula>$K$1=1</formula>
    </cfRule>
  </conditionalFormatting>
  <hyperlinks>
    <hyperlink ref="M2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A1:AJ63"/>
  <sheetViews>
    <sheetView showGridLines="0" zoomScale="90" zoomScaleNormal="90" workbookViewId="0">
      <selection activeCell="C6" sqref="C6"/>
    </sheetView>
  </sheetViews>
  <sheetFormatPr defaultColWidth="9.109375" defaultRowHeight="14.4" x14ac:dyDescent="0.3"/>
  <cols>
    <col min="1" max="1" width="15.6640625" style="1" customWidth="1"/>
    <col min="2" max="3" width="22.109375" style="1" customWidth="1"/>
    <col min="4" max="5" width="7.6640625" style="1" customWidth="1"/>
    <col min="6" max="6" width="11" style="1" bestFit="1" customWidth="1"/>
    <col min="7" max="7" width="4" style="1" customWidth="1"/>
    <col min="8" max="10" width="1.44140625" style="1" customWidth="1"/>
    <col min="11" max="11" width="4.109375" style="5" customWidth="1"/>
    <col min="12" max="12" width="4.109375" style="6" customWidth="1"/>
    <col min="13" max="13" width="18.109375" style="4" customWidth="1"/>
    <col min="14" max="16" width="9" style="4" customWidth="1"/>
    <col min="17" max="36" width="9.109375" style="4"/>
    <col min="37" max="16384" width="9.109375" style="1"/>
  </cols>
  <sheetData>
    <row r="1" spans="1:36" ht="24.9" customHeight="1" thickBot="1" x14ac:dyDescent="0.45">
      <c r="A1" s="124" t="s">
        <v>215</v>
      </c>
      <c r="B1" s="125"/>
      <c r="C1" s="125"/>
      <c r="D1" s="125"/>
      <c r="E1" s="125"/>
      <c r="F1" s="125"/>
      <c r="G1" s="125"/>
      <c r="H1" s="125"/>
      <c r="I1" s="125"/>
      <c r="J1" s="126"/>
      <c r="K1" s="34"/>
      <c r="M1" s="12"/>
    </row>
    <row r="2" spans="1:36" s="4" customFormat="1" ht="24.9" customHeight="1" thickBot="1" x14ac:dyDescent="0.35">
      <c r="K2" s="5"/>
      <c r="L2" s="6"/>
      <c r="M2" s="33" t="s">
        <v>24</v>
      </c>
    </row>
    <row r="3" spans="1:36" s="2" customFormat="1" ht="22.5" customHeight="1" thickBot="1" x14ac:dyDescent="0.5">
      <c r="A3" s="212" t="s">
        <v>216</v>
      </c>
      <c r="B3" s="213"/>
      <c r="C3" s="7"/>
      <c r="D3" s="7"/>
      <c r="E3" s="7"/>
      <c r="F3" s="7"/>
      <c r="G3" s="7"/>
      <c r="H3" s="41"/>
      <c r="I3" s="41"/>
      <c r="J3" s="41"/>
      <c r="K3" s="41"/>
      <c r="L3" s="41"/>
      <c r="M3" s="38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2" customFormat="1" ht="22.5" customHeight="1" thickBot="1" x14ac:dyDescent="0.45">
      <c r="A4" s="214" t="s">
        <v>90</v>
      </c>
      <c r="B4" s="215"/>
      <c r="C4" s="85"/>
      <c r="D4" s="85"/>
      <c r="E4" s="85"/>
      <c r="F4" s="85"/>
      <c r="G4" s="7"/>
      <c r="H4" s="42"/>
      <c r="I4" s="42"/>
      <c r="J4" s="42"/>
      <c r="K4" s="42"/>
      <c r="L4" s="42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4" customFormat="1" ht="22.5" customHeight="1" thickBot="1" x14ac:dyDescent="0.35">
      <c r="A5" s="76"/>
      <c r="B5" s="10"/>
      <c r="C5" s="10" t="str">
        <f>DATEDIF(B3,B4,"y")&amp;" Yıl"</f>
        <v>0 Yıl</v>
      </c>
      <c r="F5" s="75"/>
      <c r="K5" s="5"/>
      <c r="L5" s="6"/>
    </row>
    <row r="6" spans="1:36" ht="22.5" customHeight="1" x14ac:dyDescent="0.3">
      <c r="A6" s="43"/>
      <c r="B6" s="43"/>
      <c r="C6" s="217" t="s">
        <v>218</v>
      </c>
      <c r="D6" s="7"/>
      <c r="E6" s="7"/>
      <c r="F6" s="4"/>
      <c r="G6" s="4"/>
      <c r="H6" s="4"/>
      <c r="I6" s="4"/>
      <c r="J6" s="4"/>
    </row>
    <row r="7" spans="1:36" ht="22.5" customHeight="1" thickBot="1" x14ac:dyDescent="0.35">
      <c r="A7" s="43"/>
      <c r="B7" s="43"/>
      <c r="C7" s="218"/>
      <c r="D7" s="216" t="s">
        <v>228</v>
      </c>
      <c r="E7" s="118"/>
      <c r="F7" s="4"/>
      <c r="G7" s="4"/>
      <c r="H7" s="4"/>
      <c r="I7" s="4"/>
      <c r="J7" s="4"/>
      <c r="M7" s="9" t="s">
        <v>64</v>
      </c>
    </row>
    <row r="8" spans="1:36" ht="22.5" customHeight="1" x14ac:dyDescent="0.3">
      <c r="A8" s="43"/>
      <c r="B8" s="43"/>
      <c r="C8" s="43" t="str">
        <f>IF(C7="","",IF(C5=C7,"R","T"))</f>
        <v/>
      </c>
      <c r="D8" s="10"/>
      <c r="E8" s="4"/>
      <c r="F8" s="4"/>
      <c r="G8" s="4"/>
      <c r="H8" s="4"/>
      <c r="I8" s="4"/>
      <c r="J8" s="4"/>
      <c r="M8" s="9" t="s">
        <v>65</v>
      </c>
    </row>
    <row r="9" spans="1:36" ht="24.9" customHeight="1" thickBot="1" x14ac:dyDescent="0.35">
      <c r="A9" s="43"/>
      <c r="B9" s="4"/>
      <c r="C9" s="10" t="str">
        <f>DATEDIF(B3,B4,"y")&amp;" Yıl "&amp;DATEDIF(B3,B4,"ym")&amp;" Ay"</f>
        <v>0 Yıl 0 Ay</v>
      </c>
      <c r="D9" s="10"/>
      <c r="E9" s="4"/>
      <c r="F9" s="4"/>
      <c r="G9" s="4"/>
      <c r="H9" s="4"/>
      <c r="I9" s="4"/>
      <c r="J9" s="4"/>
      <c r="M9" s="9" t="s">
        <v>66</v>
      </c>
    </row>
    <row r="10" spans="1:36" ht="24.9" customHeight="1" x14ac:dyDescent="0.3">
      <c r="A10" s="43"/>
      <c r="B10" s="4"/>
      <c r="C10" s="217" t="s">
        <v>226</v>
      </c>
      <c r="D10" s="31"/>
      <c r="E10" s="4"/>
      <c r="F10" s="4"/>
      <c r="G10" s="4"/>
      <c r="H10" s="4"/>
      <c r="I10" s="4"/>
      <c r="J10" s="4"/>
      <c r="M10" s="9" t="s">
        <v>67</v>
      </c>
    </row>
    <row r="11" spans="1:36" s="4" customFormat="1" ht="24.75" customHeight="1" thickBot="1" x14ac:dyDescent="0.35">
      <c r="A11" s="43"/>
      <c r="C11" s="218"/>
      <c r="D11" s="216" t="s">
        <v>229</v>
      </c>
      <c r="L11" s="6"/>
    </row>
    <row r="12" spans="1:36" s="4" customFormat="1" ht="24.75" customHeight="1" x14ac:dyDescent="0.3">
      <c r="A12" s="43"/>
      <c r="C12" s="43" t="str">
        <f t="shared" ref="C12" si="0">IF(C11="","",IF(C9=C11,"R","T"))</f>
        <v/>
      </c>
      <c r="D12" s="10"/>
      <c r="L12" s="6"/>
    </row>
    <row r="13" spans="1:36" s="4" customFormat="1" ht="24.75" customHeight="1" thickBot="1" x14ac:dyDescent="0.35">
      <c r="A13" s="43"/>
      <c r="C13" s="10" t="str">
        <f>DATEDIF(B3,B4,"y")&amp;" Yıl "&amp;DATEDIF(B3,B4,"ym")&amp;" Ay "&amp;DATEDIF(B3,B4,"md")&amp;" Gün"</f>
        <v>0 Yıl 0 Ay 0 Gün</v>
      </c>
      <c r="D13" s="10"/>
      <c r="K13" s="5"/>
      <c r="L13" s="6"/>
    </row>
    <row r="14" spans="1:36" s="4" customFormat="1" ht="24" customHeight="1" x14ac:dyDescent="0.3">
      <c r="A14" s="43"/>
      <c r="C14" s="217" t="s">
        <v>227</v>
      </c>
      <c r="D14" s="31"/>
      <c r="K14" s="5"/>
      <c r="L14" s="6"/>
    </row>
    <row r="15" spans="1:36" s="4" customFormat="1" ht="24" customHeight="1" thickBot="1" x14ac:dyDescent="0.35">
      <c r="A15" s="43"/>
      <c r="C15" s="218"/>
      <c r="D15" s="216" t="s">
        <v>230</v>
      </c>
      <c r="K15" s="5"/>
      <c r="L15" s="6"/>
    </row>
    <row r="16" spans="1:36" s="4" customFormat="1" ht="24" customHeight="1" x14ac:dyDescent="0.3">
      <c r="C16" s="43" t="str">
        <f t="shared" ref="C16" si="1">IF(C15="","",IF(C13=C15,"R","T"))</f>
        <v/>
      </c>
      <c r="K16" s="5"/>
      <c r="L16" s="6"/>
    </row>
    <row r="17" spans="11:12" s="4" customFormat="1" ht="24" customHeight="1" x14ac:dyDescent="0.3">
      <c r="K17" s="5"/>
      <c r="L17" s="6"/>
    </row>
    <row r="18" spans="11:12" s="4" customFormat="1" x14ac:dyDescent="0.3">
      <c r="K18" s="5"/>
      <c r="L18" s="6"/>
    </row>
    <row r="19" spans="11:12" s="4" customFormat="1" x14ac:dyDescent="0.3">
      <c r="K19" s="5"/>
      <c r="L19" s="6"/>
    </row>
    <row r="20" spans="11:12" s="4" customFormat="1" x14ac:dyDescent="0.3">
      <c r="K20" s="5"/>
      <c r="L20" s="6"/>
    </row>
    <row r="21" spans="11:12" s="4" customFormat="1" x14ac:dyDescent="0.3">
      <c r="K21" s="5"/>
      <c r="L21" s="6"/>
    </row>
    <row r="22" spans="11:12" s="4" customFormat="1" x14ac:dyDescent="0.3">
      <c r="K22" s="5"/>
      <c r="L22" s="6"/>
    </row>
    <row r="23" spans="11:12" s="4" customFormat="1" x14ac:dyDescent="0.3">
      <c r="K23" s="5"/>
      <c r="L23" s="6"/>
    </row>
    <row r="24" spans="11:12" s="4" customFormat="1" x14ac:dyDescent="0.3">
      <c r="K24" s="5"/>
      <c r="L24" s="6"/>
    </row>
    <row r="25" spans="11:12" s="4" customFormat="1" x14ac:dyDescent="0.3">
      <c r="K25" s="5"/>
      <c r="L25" s="6"/>
    </row>
    <row r="26" spans="11:12" s="4" customFormat="1" x14ac:dyDescent="0.3">
      <c r="K26" s="5"/>
      <c r="L26" s="6"/>
    </row>
    <row r="27" spans="11:12" s="4" customFormat="1" x14ac:dyDescent="0.3">
      <c r="K27" s="5"/>
      <c r="L27" s="6"/>
    </row>
    <row r="28" spans="11:12" s="4" customFormat="1" x14ac:dyDescent="0.3">
      <c r="K28" s="5"/>
      <c r="L28" s="6"/>
    </row>
    <row r="29" spans="11:12" s="4" customFormat="1" x14ac:dyDescent="0.3">
      <c r="K29" s="5"/>
      <c r="L29" s="6"/>
    </row>
    <row r="30" spans="11:12" s="4" customFormat="1" x14ac:dyDescent="0.3">
      <c r="K30" s="5"/>
      <c r="L30" s="6"/>
    </row>
    <row r="31" spans="11:12" s="4" customFormat="1" x14ac:dyDescent="0.3">
      <c r="K31" s="5"/>
      <c r="L31" s="6"/>
    </row>
    <row r="32" spans="11:12" s="4" customFormat="1" x14ac:dyDescent="0.3">
      <c r="K32" s="5"/>
      <c r="L32" s="6"/>
    </row>
    <row r="33" spans="11:12" s="4" customFormat="1" x14ac:dyDescent="0.3">
      <c r="K33" s="5"/>
      <c r="L33" s="6"/>
    </row>
    <row r="34" spans="11:12" s="4" customFormat="1" x14ac:dyDescent="0.3">
      <c r="K34" s="5"/>
      <c r="L34" s="6"/>
    </row>
    <row r="35" spans="11:12" s="4" customFormat="1" x14ac:dyDescent="0.3">
      <c r="K35" s="5"/>
      <c r="L35" s="6"/>
    </row>
    <row r="36" spans="11:12" s="4" customFormat="1" x14ac:dyDescent="0.3">
      <c r="K36" s="5"/>
      <c r="L36" s="6"/>
    </row>
    <row r="37" spans="11:12" s="4" customFormat="1" x14ac:dyDescent="0.3">
      <c r="K37" s="5"/>
      <c r="L37" s="6"/>
    </row>
    <row r="38" spans="11:12" s="4" customFormat="1" x14ac:dyDescent="0.3">
      <c r="K38" s="5"/>
      <c r="L38" s="6"/>
    </row>
    <row r="39" spans="11:12" s="4" customFormat="1" x14ac:dyDescent="0.3">
      <c r="K39" s="5"/>
      <c r="L39" s="6"/>
    </row>
    <row r="40" spans="11:12" s="4" customFormat="1" x14ac:dyDescent="0.3">
      <c r="K40" s="5"/>
      <c r="L40" s="6"/>
    </row>
    <row r="41" spans="11:12" s="4" customFormat="1" x14ac:dyDescent="0.3">
      <c r="K41" s="5"/>
      <c r="L41" s="6"/>
    </row>
    <row r="42" spans="11:12" s="4" customFormat="1" x14ac:dyDescent="0.3">
      <c r="K42" s="5"/>
      <c r="L42" s="6"/>
    </row>
    <row r="43" spans="11:12" s="4" customFormat="1" x14ac:dyDescent="0.3">
      <c r="K43" s="5"/>
      <c r="L43" s="6"/>
    </row>
    <row r="44" spans="11:12" s="4" customFormat="1" x14ac:dyDescent="0.3">
      <c r="K44" s="5"/>
      <c r="L44" s="6"/>
    </row>
    <row r="45" spans="11:12" s="4" customFormat="1" x14ac:dyDescent="0.3">
      <c r="K45" s="5"/>
      <c r="L45" s="6"/>
    </row>
    <row r="46" spans="11:12" s="4" customFormat="1" x14ac:dyDescent="0.3">
      <c r="K46" s="5"/>
      <c r="L46" s="6"/>
    </row>
    <row r="47" spans="11:12" s="4" customFormat="1" x14ac:dyDescent="0.3">
      <c r="K47" s="5"/>
      <c r="L47" s="6"/>
    </row>
    <row r="48" spans="11:12" s="4" customFormat="1" x14ac:dyDescent="0.3">
      <c r="K48" s="5"/>
      <c r="L48" s="6"/>
    </row>
    <row r="49" spans="11:12" s="4" customFormat="1" x14ac:dyDescent="0.3">
      <c r="K49" s="5"/>
      <c r="L49" s="6"/>
    </row>
    <row r="50" spans="11:12" s="4" customFormat="1" x14ac:dyDescent="0.3">
      <c r="K50" s="5"/>
      <c r="L50" s="6"/>
    </row>
    <row r="51" spans="11:12" s="4" customFormat="1" x14ac:dyDescent="0.3">
      <c r="K51" s="5"/>
      <c r="L51" s="6"/>
    </row>
    <row r="52" spans="11:12" s="4" customFormat="1" x14ac:dyDescent="0.3">
      <c r="K52" s="5"/>
      <c r="L52" s="6"/>
    </row>
    <row r="53" spans="11:12" s="4" customFormat="1" x14ac:dyDescent="0.3">
      <c r="K53" s="5"/>
      <c r="L53" s="6"/>
    </row>
    <row r="54" spans="11:12" s="4" customFormat="1" x14ac:dyDescent="0.3">
      <c r="K54" s="5"/>
      <c r="L54" s="6"/>
    </row>
    <row r="55" spans="11:12" s="4" customFormat="1" x14ac:dyDescent="0.3">
      <c r="K55" s="5"/>
      <c r="L55" s="6"/>
    </row>
    <row r="56" spans="11:12" s="4" customFormat="1" x14ac:dyDescent="0.3">
      <c r="K56" s="5"/>
      <c r="L56" s="6"/>
    </row>
    <row r="57" spans="11:12" s="4" customFormat="1" x14ac:dyDescent="0.3">
      <c r="K57" s="5"/>
      <c r="L57" s="6"/>
    </row>
    <row r="58" spans="11:12" s="4" customFormat="1" x14ac:dyDescent="0.3">
      <c r="K58" s="5"/>
      <c r="L58" s="6"/>
    </row>
    <row r="59" spans="11:12" s="4" customFormat="1" x14ac:dyDescent="0.3">
      <c r="K59" s="5"/>
      <c r="L59" s="6"/>
    </row>
    <row r="60" spans="11:12" s="4" customFormat="1" x14ac:dyDescent="0.3">
      <c r="K60" s="5"/>
      <c r="L60" s="6"/>
    </row>
    <row r="61" spans="11:12" s="4" customFormat="1" x14ac:dyDescent="0.3">
      <c r="K61" s="5"/>
      <c r="L61" s="6"/>
    </row>
    <row r="62" spans="11:12" s="4" customFormat="1" x14ac:dyDescent="0.3">
      <c r="K62" s="5"/>
      <c r="L62" s="6"/>
    </row>
    <row r="63" spans="11:12" s="4" customFormat="1" x14ac:dyDescent="0.3">
      <c r="K63" s="5"/>
      <c r="L63" s="6"/>
    </row>
  </sheetData>
  <sheetProtection sheet="1" objects="1" scenarios="1" selectLockedCells="1"/>
  <protectedRanges>
    <protectedRange sqref="K1" name="Aralık1"/>
  </protectedRanges>
  <mergeCells count="1">
    <mergeCell ref="A1:J1"/>
  </mergeCells>
  <conditionalFormatting sqref="A8:C8 A9:A15 A6:B7">
    <cfRule type="containsText" dxfId="33" priority="10" operator="containsText" text="T">
      <formula>NOT(ISERROR(SEARCH("T",A6)))</formula>
    </cfRule>
    <cfRule type="containsText" dxfId="32" priority="11" operator="containsText" text="R">
      <formula>NOT(ISERROR(SEARCH("R",A6)))</formula>
    </cfRule>
  </conditionalFormatting>
  <conditionalFormatting sqref="D5:D8">
    <cfRule type="expression" dxfId="29" priority="7">
      <formula>$K$1=1</formula>
    </cfRule>
  </conditionalFormatting>
  <conditionalFormatting sqref="C12">
    <cfRule type="containsText" dxfId="28" priority="5" operator="containsText" text="T">
      <formula>NOT(ISERROR(SEARCH("T",C12)))</formula>
    </cfRule>
    <cfRule type="containsText" dxfId="27" priority="6" operator="containsText" text="R">
      <formula>NOT(ISERROR(SEARCH("R",C12)))</formula>
    </cfRule>
  </conditionalFormatting>
  <conditionalFormatting sqref="D9:D12">
    <cfRule type="expression" dxfId="26" priority="4">
      <formula>$K$1=1</formula>
    </cfRule>
  </conditionalFormatting>
  <conditionalFormatting sqref="C16">
    <cfRule type="containsText" dxfId="25" priority="2" operator="containsText" text="T">
      <formula>NOT(ISERROR(SEARCH("T",C16)))</formula>
    </cfRule>
    <cfRule type="containsText" dxfId="24" priority="3" operator="containsText" text="R">
      <formula>NOT(ISERROR(SEARCH("R",C16)))</formula>
    </cfRule>
  </conditionalFormatting>
  <conditionalFormatting sqref="D13:D16">
    <cfRule type="expression" dxfId="23" priority="1">
      <formula>$K$1=1</formula>
    </cfRule>
  </conditionalFormatting>
  <hyperlinks>
    <hyperlink ref="M2" r:id="rId1"/>
  </hyperlinks>
  <pageMargins left="0.7" right="0.7" top="0.75" bottom="0.75" header="0.3" footer="0.3"/>
  <pageSetup paperSize="9" orientation="portrait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BV294"/>
  <sheetViews>
    <sheetView showGridLines="0" workbookViewId="0">
      <selection activeCell="M11" sqref="M11"/>
    </sheetView>
  </sheetViews>
  <sheetFormatPr defaultColWidth="9.109375" defaultRowHeight="26.25" customHeight="1" x14ac:dyDescent="0.3"/>
  <cols>
    <col min="1" max="7" width="9.109375" style="1"/>
    <col min="8" max="8" width="5.5546875" style="1" customWidth="1"/>
    <col min="9" max="9" width="3" style="1" customWidth="1"/>
    <col min="10" max="10" width="15" style="1" customWidth="1"/>
    <col min="11" max="11" width="4.109375" style="30" customWidth="1"/>
    <col min="12" max="12" width="4.109375" style="10" customWidth="1"/>
    <col min="13" max="13" width="9.109375" style="10"/>
    <col min="14" max="74" width="9.109375" style="4"/>
    <col min="75" max="16384" width="9.109375" style="1"/>
  </cols>
  <sheetData>
    <row r="1" spans="1:15" ht="24.9" customHeight="1" thickBot="1" x14ac:dyDescent="0.4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6"/>
      <c r="K1" s="29"/>
      <c r="N1" s="12"/>
    </row>
    <row r="2" spans="1:15" s="4" customFormat="1" ht="24.9" customHeight="1" thickBot="1" x14ac:dyDescent="0.35">
      <c r="K2" s="30"/>
      <c r="L2" s="10"/>
      <c r="M2" s="10"/>
      <c r="N2" s="13" t="s">
        <v>24</v>
      </c>
    </row>
    <row r="3" spans="1:15" s="4" customFormat="1" ht="24.9" customHeight="1" x14ac:dyDescent="0.3">
      <c r="A3" s="18" t="s">
        <v>0</v>
      </c>
      <c r="B3" s="19" t="s">
        <v>1</v>
      </c>
      <c r="C3" s="19" t="s">
        <v>2</v>
      </c>
      <c r="D3" s="20" t="s">
        <v>51</v>
      </c>
      <c r="E3" s="19" t="s">
        <v>25</v>
      </c>
      <c r="F3" s="20" t="s">
        <v>26</v>
      </c>
      <c r="G3" s="19" t="s">
        <v>3</v>
      </c>
      <c r="H3" s="19" t="s">
        <v>4</v>
      </c>
      <c r="I3" s="19" t="s">
        <v>5</v>
      </c>
      <c r="J3" s="21" t="s">
        <v>23</v>
      </c>
      <c r="K3" s="30"/>
      <c r="L3" s="10"/>
      <c r="M3" s="10"/>
      <c r="N3" s="13"/>
    </row>
    <row r="4" spans="1:15" s="4" customFormat="1" ht="24.9" customHeight="1" x14ac:dyDescent="0.3">
      <c r="A4" s="22" t="s">
        <v>27</v>
      </c>
      <c r="B4" s="16" t="s">
        <v>11</v>
      </c>
      <c r="C4" s="16" t="s">
        <v>15</v>
      </c>
      <c r="D4" s="16" t="s">
        <v>15</v>
      </c>
      <c r="E4" s="16">
        <v>1</v>
      </c>
      <c r="F4" s="16">
        <v>2015</v>
      </c>
      <c r="G4" s="16" t="s">
        <v>17</v>
      </c>
      <c r="H4" s="16">
        <v>25</v>
      </c>
      <c r="I4" s="16">
        <v>0</v>
      </c>
      <c r="J4" s="23">
        <v>5500</v>
      </c>
      <c r="K4" s="30"/>
      <c r="L4" s="10"/>
      <c r="M4" s="10"/>
      <c r="N4" s="13"/>
    </row>
    <row r="5" spans="1:15" s="4" customFormat="1" ht="24.9" customHeight="1" x14ac:dyDescent="0.3">
      <c r="A5" s="24" t="s">
        <v>10</v>
      </c>
      <c r="B5" s="17" t="s">
        <v>11</v>
      </c>
      <c r="C5" s="17" t="s">
        <v>15</v>
      </c>
      <c r="D5" s="17" t="s">
        <v>21</v>
      </c>
      <c r="E5" s="17">
        <v>0</v>
      </c>
      <c r="F5" s="17">
        <v>2020</v>
      </c>
      <c r="G5" s="17" t="s">
        <v>18</v>
      </c>
      <c r="H5" s="17">
        <v>15</v>
      </c>
      <c r="I5" s="17">
        <v>0</v>
      </c>
      <c r="J5" s="25">
        <v>4500</v>
      </c>
      <c r="K5" s="30"/>
      <c r="L5" s="10"/>
      <c r="M5" s="10"/>
      <c r="N5" s="13"/>
    </row>
    <row r="6" spans="1:15" s="4" customFormat="1" ht="24.9" customHeight="1" x14ac:dyDescent="0.3">
      <c r="A6" s="22" t="s">
        <v>6</v>
      </c>
      <c r="B6" s="16" t="s">
        <v>13</v>
      </c>
      <c r="C6" s="16" t="s">
        <v>16</v>
      </c>
      <c r="D6" s="16" t="s">
        <v>15</v>
      </c>
      <c r="E6" s="16">
        <v>2</v>
      </c>
      <c r="F6" s="16">
        <v>2010</v>
      </c>
      <c r="G6" s="16" t="s">
        <v>19</v>
      </c>
      <c r="H6" s="16">
        <v>36</v>
      </c>
      <c r="I6" s="16" t="s">
        <v>21</v>
      </c>
      <c r="J6" s="23">
        <v>6500</v>
      </c>
      <c r="K6" s="30"/>
      <c r="L6" s="10"/>
      <c r="M6" s="10"/>
      <c r="N6" s="13"/>
    </row>
    <row r="7" spans="1:15" s="7" customFormat="1" ht="24.9" customHeight="1" x14ac:dyDescent="0.45">
      <c r="A7" s="24" t="s">
        <v>7</v>
      </c>
      <c r="B7" s="17" t="s">
        <v>14</v>
      </c>
      <c r="C7" s="17" t="s">
        <v>15</v>
      </c>
      <c r="D7" s="17" t="s">
        <v>21</v>
      </c>
      <c r="E7" s="17">
        <v>0</v>
      </c>
      <c r="F7" s="17">
        <v>2005</v>
      </c>
      <c r="G7" s="17" t="s">
        <v>17</v>
      </c>
      <c r="H7" s="17">
        <v>41</v>
      </c>
      <c r="I7" s="17">
        <v>0</v>
      </c>
      <c r="J7" s="25">
        <v>5000</v>
      </c>
      <c r="K7" s="31"/>
      <c r="L7" s="31"/>
      <c r="M7" s="31"/>
      <c r="N7" s="14"/>
    </row>
    <row r="8" spans="1:15" s="7" customFormat="1" ht="24.9" customHeight="1" thickBot="1" x14ac:dyDescent="0.35">
      <c r="A8" s="26" t="s">
        <v>8</v>
      </c>
      <c r="B8" s="27" t="s">
        <v>9</v>
      </c>
      <c r="C8" s="27" t="s">
        <v>16</v>
      </c>
      <c r="D8" s="27" t="s">
        <v>15</v>
      </c>
      <c r="E8" s="27">
        <v>0</v>
      </c>
      <c r="F8" s="27">
        <v>2000</v>
      </c>
      <c r="G8" s="27" t="s">
        <v>18</v>
      </c>
      <c r="H8" s="27">
        <v>25</v>
      </c>
      <c r="I8" s="27" t="s">
        <v>20</v>
      </c>
      <c r="J8" s="28">
        <v>5500</v>
      </c>
      <c r="K8" s="31"/>
      <c r="L8" s="31"/>
      <c r="M8" s="31"/>
    </row>
    <row r="9" spans="1:15" s="4" customFormat="1" ht="24.9" customHeight="1" thickBot="1" x14ac:dyDescent="0.35">
      <c r="K9" s="30"/>
      <c r="L9" s="10"/>
      <c r="M9" s="10"/>
    </row>
    <row r="10" spans="1:15" s="4" customFormat="1" ht="24.9" customHeight="1" x14ac:dyDescent="0.3">
      <c r="A10" s="127" t="s">
        <v>22</v>
      </c>
      <c r="B10" s="128"/>
      <c r="C10" s="128"/>
      <c r="D10" s="128"/>
      <c r="E10" s="128"/>
      <c r="F10" s="128"/>
      <c r="G10" s="128"/>
      <c r="H10" s="128"/>
      <c r="I10" s="128"/>
      <c r="J10" s="129"/>
      <c r="K10" s="30"/>
      <c r="L10" s="10"/>
      <c r="M10" s="10"/>
    </row>
    <row r="11" spans="1:15" s="4" customFormat="1" ht="24.9" customHeight="1" x14ac:dyDescent="0.3">
      <c r="A11" s="122" t="s">
        <v>52</v>
      </c>
      <c r="B11" s="123"/>
      <c r="C11" s="123"/>
      <c r="D11" s="123"/>
      <c r="E11" s="123"/>
      <c r="F11" s="123"/>
      <c r="G11" s="123"/>
      <c r="H11" s="123"/>
      <c r="I11" s="123"/>
      <c r="J11" s="15"/>
      <c r="K11" s="32" t="str">
        <f t="shared" ref="K11:K16" si="0">IF(J11="","",IF(L11=J11,"R","T"))</f>
        <v/>
      </c>
      <c r="L11" s="9">
        <f>MAX(J4:J8)</f>
        <v>6500</v>
      </c>
      <c r="M11" s="10" t="s">
        <v>53</v>
      </c>
      <c r="N11" s="11"/>
      <c r="O11" s="11"/>
    </row>
    <row r="12" spans="1:15" s="4" customFormat="1" ht="24.9" customHeight="1" x14ac:dyDescent="0.3">
      <c r="A12" s="130" t="s">
        <v>54</v>
      </c>
      <c r="B12" s="131"/>
      <c r="C12" s="131"/>
      <c r="D12" s="131"/>
      <c r="E12" s="131"/>
      <c r="F12" s="131"/>
      <c r="G12" s="131"/>
      <c r="H12" s="131"/>
      <c r="I12" s="131"/>
      <c r="J12" s="3"/>
      <c r="K12" s="32" t="str">
        <f t="shared" si="0"/>
        <v/>
      </c>
      <c r="L12" s="9">
        <f>MIN(H4:H8)</f>
        <v>15</v>
      </c>
      <c r="M12" s="10" t="s">
        <v>55</v>
      </c>
      <c r="N12" s="11"/>
      <c r="O12" s="11"/>
    </row>
    <row r="13" spans="1:15" s="4" customFormat="1" ht="24.9" customHeight="1" x14ac:dyDescent="0.3">
      <c r="A13" s="132" t="s">
        <v>56</v>
      </c>
      <c r="B13" s="133"/>
      <c r="C13" s="133"/>
      <c r="D13" s="133"/>
      <c r="E13" s="133"/>
      <c r="F13" s="133"/>
      <c r="G13" s="133"/>
      <c r="H13" s="133"/>
      <c r="I13" s="133"/>
      <c r="J13" s="3"/>
      <c r="K13" s="32" t="str">
        <f t="shared" si="0"/>
        <v/>
      </c>
      <c r="L13" s="9">
        <f>MIN(F4:F8)</f>
        <v>2000</v>
      </c>
      <c r="M13" s="10" t="s">
        <v>57</v>
      </c>
      <c r="N13" s="11"/>
      <c r="O13" s="11"/>
    </row>
    <row r="14" spans="1:15" s="4" customFormat="1" ht="24.9" customHeight="1" x14ac:dyDescent="0.3">
      <c r="A14" s="130" t="s">
        <v>58</v>
      </c>
      <c r="B14" s="131"/>
      <c r="C14" s="131"/>
      <c r="D14" s="131"/>
      <c r="E14" s="131"/>
      <c r="F14" s="131"/>
      <c r="G14" s="131"/>
      <c r="H14" s="131"/>
      <c r="I14" s="131"/>
      <c r="J14" s="3"/>
      <c r="K14" s="32" t="str">
        <f t="shared" si="0"/>
        <v/>
      </c>
      <c r="L14" s="9">
        <f>MAX(H4:H8)</f>
        <v>41</v>
      </c>
      <c r="M14" s="10" t="s">
        <v>59</v>
      </c>
      <c r="N14" s="11"/>
      <c r="O14" s="11"/>
    </row>
    <row r="15" spans="1:15" s="4" customFormat="1" ht="24.9" customHeight="1" x14ac:dyDescent="0.3">
      <c r="A15" s="122" t="s">
        <v>60</v>
      </c>
      <c r="B15" s="123"/>
      <c r="C15" s="123"/>
      <c r="D15" s="123"/>
      <c r="E15" s="123"/>
      <c r="F15" s="123"/>
      <c r="G15" s="123"/>
      <c r="H15" s="123"/>
      <c r="I15" s="123"/>
      <c r="J15" s="3"/>
      <c r="K15" s="32" t="str">
        <f t="shared" si="0"/>
        <v/>
      </c>
      <c r="L15" s="9">
        <f>MIN(J4:J8)</f>
        <v>4500</v>
      </c>
      <c r="M15" s="10" t="s">
        <v>61</v>
      </c>
      <c r="N15" s="11"/>
      <c r="O15" s="11"/>
    </row>
    <row r="16" spans="1:15" s="4" customFormat="1" ht="24.9" customHeight="1" x14ac:dyDescent="0.3">
      <c r="A16" s="209" t="s">
        <v>62</v>
      </c>
      <c r="B16" s="210"/>
      <c r="C16" s="210"/>
      <c r="D16" s="210"/>
      <c r="E16" s="210"/>
      <c r="F16" s="210"/>
      <c r="G16" s="210"/>
      <c r="H16" s="210"/>
      <c r="I16" s="210"/>
      <c r="J16" s="3"/>
      <c r="K16" s="32" t="str">
        <f t="shared" si="0"/>
        <v/>
      </c>
      <c r="L16" s="9">
        <f>MAX(F4:F8)</f>
        <v>2020</v>
      </c>
      <c r="M16" s="10" t="s">
        <v>63</v>
      </c>
      <c r="N16" s="11"/>
      <c r="O16" s="11"/>
    </row>
    <row r="17" spans="11:13" s="4" customFormat="1" ht="26.25" customHeight="1" x14ac:dyDescent="0.3">
      <c r="K17" s="10"/>
      <c r="L17" s="10"/>
      <c r="M17" s="10"/>
    </row>
    <row r="18" spans="11:13" s="4" customFormat="1" ht="26.25" customHeight="1" x14ac:dyDescent="0.3">
      <c r="K18" s="30"/>
      <c r="L18" s="10"/>
      <c r="M18" s="10"/>
    </row>
    <row r="19" spans="11:13" s="4" customFormat="1" ht="26.25" customHeight="1" x14ac:dyDescent="0.3">
      <c r="K19" s="30"/>
      <c r="L19" s="10"/>
      <c r="M19" s="10"/>
    </row>
    <row r="20" spans="11:13" s="4" customFormat="1" ht="26.25" customHeight="1" x14ac:dyDescent="0.3">
      <c r="K20" s="30"/>
      <c r="L20" s="10"/>
      <c r="M20" s="10"/>
    </row>
    <row r="21" spans="11:13" s="4" customFormat="1" ht="26.25" customHeight="1" x14ac:dyDescent="0.3">
      <c r="K21" s="30"/>
      <c r="L21" s="10"/>
      <c r="M21" s="10"/>
    </row>
    <row r="22" spans="11:13" s="4" customFormat="1" ht="26.25" customHeight="1" x14ac:dyDescent="0.3">
      <c r="K22" s="30"/>
      <c r="L22" s="10"/>
      <c r="M22" s="10"/>
    </row>
    <row r="23" spans="11:13" s="4" customFormat="1" ht="26.25" customHeight="1" x14ac:dyDescent="0.3">
      <c r="K23" s="30"/>
      <c r="L23" s="10"/>
      <c r="M23" s="10"/>
    </row>
    <row r="24" spans="11:13" s="4" customFormat="1" ht="26.25" customHeight="1" x14ac:dyDescent="0.3">
      <c r="K24" s="30"/>
      <c r="L24" s="10"/>
      <c r="M24" s="10"/>
    </row>
    <row r="25" spans="11:13" s="4" customFormat="1" ht="26.25" customHeight="1" x14ac:dyDescent="0.3">
      <c r="K25" s="30"/>
      <c r="L25" s="10"/>
      <c r="M25" s="10"/>
    </row>
    <row r="26" spans="11:13" s="4" customFormat="1" ht="26.25" customHeight="1" x14ac:dyDescent="0.3">
      <c r="K26" s="30"/>
      <c r="L26" s="10"/>
      <c r="M26" s="10"/>
    </row>
    <row r="27" spans="11:13" s="4" customFormat="1" ht="26.25" customHeight="1" x14ac:dyDescent="0.3">
      <c r="K27" s="30"/>
      <c r="L27" s="10"/>
      <c r="M27" s="10"/>
    </row>
    <row r="28" spans="11:13" s="4" customFormat="1" ht="26.25" customHeight="1" x14ac:dyDescent="0.3">
      <c r="K28" s="30"/>
      <c r="L28" s="10"/>
      <c r="M28" s="10"/>
    </row>
    <row r="29" spans="11:13" s="4" customFormat="1" ht="26.25" customHeight="1" x14ac:dyDescent="0.3">
      <c r="K29" s="30"/>
      <c r="L29" s="10"/>
      <c r="M29" s="10"/>
    </row>
    <row r="30" spans="11:13" s="4" customFormat="1" ht="26.25" customHeight="1" x14ac:dyDescent="0.3">
      <c r="K30" s="30"/>
      <c r="L30" s="10"/>
      <c r="M30" s="10"/>
    </row>
    <row r="31" spans="11:13" s="4" customFormat="1" ht="26.25" customHeight="1" x14ac:dyDescent="0.3">
      <c r="K31" s="30"/>
      <c r="L31" s="10"/>
      <c r="M31" s="10"/>
    </row>
    <row r="32" spans="11:13" s="4" customFormat="1" ht="26.25" customHeight="1" x14ac:dyDescent="0.3">
      <c r="K32" s="30"/>
      <c r="L32" s="10"/>
      <c r="M32" s="10"/>
    </row>
    <row r="33" spans="11:13" s="4" customFormat="1" ht="26.25" customHeight="1" x14ac:dyDescent="0.3">
      <c r="K33" s="30"/>
      <c r="L33" s="10"/>
      <c r="M33" s="10"/>
    </row>
    <row r="34" spans="11:13" s="4" customFormat="1" ht="26.25" customHeight="1" x14ac:dyDescent="0.3">
      <c r="K34" s="30"/>
      <c r="L34" s="10"/>
      <c r="M34" s="10"/>
    </row>
    <row r="35" spans="11:13" s="4" customFormat="1" ht="26.25" customHeight="1" x14ac:dyDescent="0.3">
      <c r="K35" s="30"/>
      <c r="L35" s="10"/>
      <c r="M35" s="10"/>
    </row>
    <row r="36" spans="11:13" s="4" customFormat="1" ht="26.25" customHeight="1" x14ac:dyDescent="0.3">
      <c r="K36" s="30"/>
      <c r="L36" s="10"/>
      <c r="M36" s="10"/>
    </row>
    <row r="37" spans="11:13" s="4" customFormat="1" ht="26.25" customHeight="1" x14ac:dyDescent="0.3">
      <c r="K37" s="30"/>
      <c r="L37" s="10"/>
      <c r="M37" s="10"/>
    </row>
    <row r="38" spans="11:13" s="4" customFormat="1" ht="26.25" customHeight="1" x14ac:dyDescent="0.3">
      <c r="K38" s="30"/>
      <c r="L38" s="10"/>
      <c r="M38" s="10"/>
    </row>
    <row r="39" spans="11:13" s="4" customFormat="1" ht="26.25" customHeight="1" x14ac:dyDescent="0.3">
      <c r="K39" s="30"/>
      <c r="L39" s="10"/>
      <c r="M39" s="10"/>
    </row>
    <row r="40" spans="11:13" s="4" customFormat="1" ht="26.25" customHeight="1" x14ac:dyDescent="0.3">
      <c r="K40" s="30"/>
      <c r="L40" s="10"/>
      <c r="M40" s="10"/>
    </row>
    <row r="41" spans="11:13" s="4" customFormat="1" ht="26.25" customHeight="1" x14ac:dyDescent="0.3">
      <c r="K41" s="30"/>
      <c r="L41" s="10"/>
      <c r="M41" s="10"/>
    </row>
    <row r="42" spans="11:13" s="4" customFormat="1" ht="26.25" customHeight="1" x14ac:dyDescent="0.3">
      <c r="K42" s="30"/>
      <c r="L42" s="10"/>
      <c r="M42" s="10"/>
    </row>
    <row r="43" spans="11:13" s="4" customFormat="1" ht="26.25" customHeight="1" x14ac:dyDescent="0.3">
      <c r="K43" s="30"/>
      <c r="L43" s="10"/>
      <c r="M43" s="10"/>
    </row>
    <row r="44" spans="11:13" s="4" customFormat="1" ht="26.25" customHeight="1" x14ac:dyDescent="0.3">
      <c r="K44" s="30"/>
      <c r="L44" s="10"/>
      <c r="M44" s="10"/>
    </row>
    <row r="45" spans="11:13" s="4" customFormat="1" ht="26.25" customHeight="1" x14ac:dyDescent="0.3">
      <c r="K45" s="30"/>
      <c r="L45" s="10"/>
      <c r="M45" s="10"/>
    </row>
    <row r="46" spans="11:13" s="4" customFormat="1" ht="26.25" customHeight="1" x14ac:dyDescent="0.3">
      <c r="K46" s="30"/>
      <c r="L46" s="10"/>
      <c r="M46" s="10"/>
    </row>
    <row r="47" spans="11:13" s="4" customFormat="1" ht="26.25" customHeight="1" x14ac:dyDescent="0.3">
      <c r="K47" s="30"/>
      <c r="L47" s="10"/>
      <c r="M47" s="10"/>
    </row>
    <row r="48" spans="11:13" s="4" customFormat="1" ht="26.25" customHeight="1" x14ac:dyDescent="0.3">
      <c r="K48" s="30"/>
      <c r="L48" s="10"/>
      <c r="M48" s="10"/>
    </row>
    <row r="49" spans="11:13" s="4" customFormat="1" ht="26.25" customHeight="1" x14ac:dyDescent="0.3">
      <c r="K49" s="30"/>
      <c r="L49" s="10"/>
      <c r="M49" s="10"/>
    </row>
    <row r="50" spans="11:13" s="4" customFormat="1" ht="26.25" customHeight="1" x14ac:dyDescent="0.3">
      <c r="K50" s="30"/>
      <c r="L50" s="10"/>
      <c r="M50" s="10"/>
    </row>
    <row r="51" spans="11:13" s="4" customFormat="1" ht="26.25" customHeight="1" x14ac:dyDescent="0.3">
      <c r="K51" s="30"/>
      <c r="L51" s="10"/>
      <c r="M51" s="10"/>
    </row>
    <row r="52" spans="11:13" s="4" customFormat="1" ht="26.25" customHeight="1" x14ac:dyDescent="0.3">
      <c r="K52" s="30"/>
      <c r="L52" s="10"/>
      <c r="M52" s="10"/>
    </row>
    <row r="53" spans="11:13" s="4" customFormat="1" ht="26.25" customHeight="1" x14ac:dyDescent="0.3">
      <c r="K53" s="30"/>
      <c r="L53" s="10"/>
      <c r="M53" s="10"/>
    </row>
    <row r="54" spans="11:13" s="4" customFormat="1" ht="26.25" customHeight="1" x14ac:dyDescent="0.3">
      <c r="K54" s="30"/>
      <c r="L54" s="10"/>
      <c r="M54" s="10"/>
    </row>
    <row r="55" spans="11:13" s="4" customFormat="1" ht="26.25" customHeight="1" x14ac:dyDescent="0.3">
      <c r="K55" s="30"/>
      <c r="L55" s="10"/>
      <c r="M55" s="10"/>
    </row>
    <row r="56" spans="11:13" s="4" customFormat="1" ht="26.25" customHeight="1" x14ac:dyDescent="0.3">
      <c r="K56" s="30"/>
      <c r="L56" s="10"/>
      <c r="M56" s="10"/>
    </row>
    <row r="57" spans="11:13" s="4" customFormat="1" ht="26.25" customHeight="1" x14ac:dyDescent="0.3">
      <c r="K57" s="30"/>
      <c r="L57" s="10"/>
      <c r="M57" s="10"/>
    </row>
    <row r="58" spans="11:13" s="4" customFormat="1" ht="26.25" customHeight="1" x14ac:dyDescent="0.3">
      <c r="K58" s="30"/>
      <c r="L58" s="10"/>
      <c r="M58" s="10"/>
    </row>
    <row r="59" spans="11:13" s="4" customFormat="1" ht="26.25" customHeight="1" x14ac:dyDescent="0.3">
      <c r="K59" s="30"/>
      <c r="L59" s="10"/>
      <c r="M59" s="10"/>
    </row>
    <row r="60" spans="11:13" s="4" customFormat="1" ht="26.25" customHeight="1" x14ac:dyDescent="0.3">
      <c r="K60" s="30"/>
      <c r="L60" s="10"/>
      <c r="M60" s="10"/>
    </row>
    <row r="61" spans="11:13" s="4" customFormat="1" ht="26.25" customHeight="1" x14ac:dyDescent="0.3">
      <c r="K61" s="30"/>
      <c r="L61" s="10"/>
      <c r="M61" s="10"/>
    </row>
    <row r="62" spans="11:13" s="4" customFormat="1" ht="26.25" customHeight="1" x14ac:dyDescent="0.3">
      <c r="K62" s="30"/>
      <c r="L62" s="10"/>
      <c r="M62" s="10"/>
    </row>
    <row r="63" spans="11:13" s="4" customFormat="1" ht="26.25" customHeight="1" x14ac:dyDescent="0.3">
      <c r="K63" s="30"/>
      <c r="L63" s="10"/>
      <c r="M63" s="10"/>
    </row>
    <row r="64" spans="11:13" s="4" customFormat="1" ht="26.25" customHeight="1" x14ac:dyDescent="0.3">
      <c r="K64" s="30"/>
      <c r="L64" s="10"/>
      <c r="M64" s="10"/>
    </row>
    <row r="65" spans="11:13" s="4" customFormat="1" ht="26.25" customHeight="1" x14ac:dyDescent="0.3">
      <c r="K65" s="30"/>
      <c r="L65" s="10"/>
      <c r="M65" s="10"/>
    </row>
    <row r="66" spans="11:13" s="4" customFormat="1" ht="26.25" customHeight="1" x14ac:dyDescent="0.3">
      <c r="K66" s="30"/>
      <c r="L66" s="10"/>
      <c r="M66" s="10"/>
    </row>
    <row r="67" spans="11:13" s="4" customFormat="1" ht="26.25" customHeight="1" x14ac:dyDescent="0.3">
      <c r="K67" s="30"/>
      <c r="L67" s="10"/>
      <c r="M67" s="10"/>
    </row>
    <row r="68" spans="11:13" s="4" customFormat="1" ht="26.25" customHeight="1" x14ac:dyDescent="0.3">
      <c r="K68" s="30"/>
      <c r="L68" s="10"/>
      <c r="M68" s="10"/>
    </row>
    <row r="69" spans="11:13" s="4" customFormat="1" ht="26.25" customHeight="1" x14ac:dyDescent="0.3">
      <c r="K69" s="30"/>
      <c r="L69" s="10"/>
      <c r="M69" s="10"/>
    </row>
    <row r="70" spans="11:13" s="4" customFormat="1" ht="26.25" customHeight="1" x14ac:dyDescent="0.3">
      <c r="K70" s="30"/>
      <c r="L70" s="10"/>
      <c r="M70" s="10"/>
    </row>
    <row r="71" spans="11:13" s="4" customFormat="1" ht="26.25" customHeight="1" x14ac:dyDescent="0.3">
      <c r="K71" s="30"/>
      <c r="L71" s="10"/>
      <c r="M71" s="10"/>
    </row>
    <row r="72" spans="11:13" s="4" customFormat="1" ht="26.25" customHeight="1" x14ac:dyDescent="0.3">
      <c r="K72" s="30"/>
      <c r="L72" s="10"/>
      <c r="M72" s="10"/>
    </row>
    <row r="73" spans="11:13" s="4" customFormat="1" ht="26.25" customHeight="1" x14ac:dyDescent="0.3">
      <c r="K73" s="30"/>
      <c r="L73" s="10"/>
      <c r="M73" s="10"/>
    </row>
    <row r="74" spans="11:13" s="4" customFormat="1" ht="26.25" customHeight="1" x14ac:dyDescent="0.3">
      <c r="K74" s="30"/>
      <c r="L74" s="10"/>
      <c r="M74" s="10"/>
    </row>
    <row r="75" spans="11:13" s="4" customFormat="1" ht="26.25" customHeight="1" x14ac:dyDescent="0.3">
      <c r="K75" s="30"/>
      <c r="L75" s="10"/>
      <c r="M75" s="10"/>
    </row>
    <row r="76" spans="11:13" s="4" customFormat="1" ht="26.25" customHeight="1" x14ac:dyDescent="0.3">
      <c r="K76" s="30"/>
      <c r="L76" s="10"/>
      <c r="M76" s="10"/>
    </row>
    <row r="77" spans="11:13" s="4" customFormat="1" ht="26.25" customHeight="1" x14ac:dyDescent="0.3">
      <c r="K77" s="30"/>
      <c r="L77" s="10"/>
      <c r="M77" s="10"/>
    </row>
    <row r="78" spans="11:13" s="4" customFormat="1" ht="26.25" customHeight="1" x14ac:dyDescent="0.3">
      <c r="K78" s="30"/>
      <c r="L78" s="10"/>
      <c r="M78" s="10"/>
    </row>
    <row r="79" spans="11:13" s="4" customFormat="1" ht="26.25" customHeight="1" x14ac:dyDescent="0.3">
      <c r="K79" s="30"/>
      <c r="L79" s="10"/>
      <c r="M79" s="10"/>
    </row>
    <row r="80" spans="11:13" s="4" customFormat="1" ht="26.25" customHeight="1" x14ac:dyDescent="0.3">
      <c r="K80" s="30"/>
      <c r="L80" s="10"/>
      <c r="M80" s="10"/>
    </row>
    <row r="81" spans="11:13" s="4" customFormat="1" ht="26.25" customHeight="1" x14ac:dyDescent="0.3">
      <c r="K81" s="30"/>
      <c r="L81" s="10"/>
      <c r="M81" s="10"/>
    </row>
    <row r="82" spans="11:13" s="4" customFormat="1" ht="26.25" customHeight="1" x14ac:dyDescent="0.3">
      <c r="K82" s="30"/>
      <c r="L82" s="10"/>
      <c r="M82" s="10"/>
    </row>
    <row r="83" spans="11:13" s="4" customFormat="1" ht="26.25" customHeight="1" x14ac:dyDescent="0.3">
      <c r="K83" s="30"/>
      <c r="L83" s="10"/>
      <c r="M83" s="10"/>
    </row>
    <row r="84" spans="11:13" s="4" customFormat="1" ht="26.25" customHeight="1" x14ac:dyDescent="0.3">
      <c r="K84" s="30"/>
      <c r="L84" s="10"/>
      <c r="M84" s="10"/>
    </row>
    <row r="85" spans="11:13" s="4" customFormat="1" ht="26.25" customHeight="1" x14ac:dyDescent="0.3">
      <c r="K85" s="30"/>
      <c r="L85" s="10"/>
      <c r="M85" s="10"/>
    </row>
    <row r="86" spans="11:13" s="4" customFormat="1" ht="26.25" customHeight="1" x14ac:dyDescent="0.3">
      <c r="K86" s="30"/>
      <c r="L86" s="10"/>
      <c r="M86" s="10"/>
    </row>
    <row r="87" spans="11:13" s="4" customFormat="1" ht="26.25" customHeight="1" x14ac:dyDescent="0.3">
      <c r="K87" s="30"/>
      <c r="L87" s="10"/>
      <c r="M87" s="10"/>
    </row>
    <row r="88" spans="11:13" s="4" customFormat="1" ht="26.25" customHeight="1" x14ac:dyDescent="0.3">
      <c r="K88" s="30"/>
      <c r="L88" s="10"/>
      <c r="M88" s="10"/>
    </row>
    <row r="89" spans="11:13" s="4" customFormat="1" ht="26.25" customHeight="1" x14ac:dyDescent="0.3">
      <c r="K89" s="30"/>
      <c r="L89" s="10"/>
      <c r="M89" s="10"/>
    </row>
    <row r="90" spans="11:13" s="4" customFormat="1" ht="26.25" customHeight="1" x14ac:dyDescent="0.3">
      <c r="K90" s="30"/>
      <c r="L90" s="10"/>
      <c r="M90" s="10"/>
    </row>
    <row r="91" spans="11:13" s="4" customFormat="1" ht="26.25" customHeight="1" x14ac:dyDescent="0.3">
      <c r="K91" s="30"/>
      <c r="L91" s="10"/>
      <c r="M91" s="10"/>
    </row>
    <row r="92" spans="11:13" s="4" customFormat="1" ht="26.25" customHeight="1" x14ac:dyDescent="0.3">
      <c r="K92" s="30"/>
      <c r="L92" s="10"/>
      <c r="M92" s="10"/>
    </row>
    <row r="93" spans="11:13" s="4" customFormat="1" ht="26.25" customHeight="1" x14ac:dyDescent="0.3">
      <c r="K93" s="30"/>
      <c r="L93" s="10"/>
      <c r="M93" s="10"/>
    </row>
    <row r="94" spans="11:13" s="4" customFormat="1" ht="26.25" customHeight="1" x14ac:dyDescent="0.3">
      <c r="K94" s="30"/>
      <c r="L94" s="10"/>
      <c r="M94" s="10"/>
    </row>
    <row r="95" spans="11:13" s="4" customFormat="1" ht="26.25" customHeight="1" x14ac:dyDescent="0.3">
      <c r="K95" s="30"/>
      <c r="L95" s="10"/>
      <c r="M95" s="10"/>
    </row>
    <row r="96" spans="11:13" s="4" customFormat="1" ht="26.25" customHeight="1" x14ac:dyDescent="0.3">
      <c r="K96" s="30"/>
      <c r="L96" s="10"/>
      <c r="M96" s="10"/>
    </row>
    <row r="97" spans="11:13" s="4" customFormat="1" ht="26.25" customHeight="1" x14ac:dyDescent="0.3">
      <c r="K97" s="30"/>
      <c r="L97" s="10"/>
      <c r="M97" s="10"/>
    </row>
    <row r="98" spans="11:13" s="4" customFormat="1" ht="26.25" customHeight="1" x14ac:dyDescent="0.3">
      <c r="K98" s="30"/>
      <c r="L98" s="10"/>
      <c r="M98" s="10"/>
    </row>
    <row r="99" spans="11:13" s="4" customFormat="1" ht="26.25" customHeight="1" x14ac:dyDescent="0.3">
      <c r="K99" s="30"/>
      <c r="L99" s="10"/>
      <c r="M99" s="10"/>
    </row>
    <row r="100" spans="11:13" s="4" customFormat="1" ht="26.25" customHeight="1" x14ac:dyDescent="0.3">
      <c r="K100" s="30"/>
      <c r="L100" s="10"/>
      <c r="M100" s="10"/>
    </row>
    <row r="101" spans="11:13" s="4" customFormat="1" ht="26.25" customHeight="1" x14ac:dyDescent="0.3">
      <c r="K101" s="30"/>
      <c r="L101" s="10"/>
      <c r="M101" s="10"/>
    </row>
    <row r="102" spans="11:13" s="4" customFormat="1" ht="26.25" customHeight="1" x14ac:dyDescent="0.3">
      <c r="K102" s="30"/>
      <c r="L102" s="10"/>
      <c r="M102" s="10"/>
    </row>
    <row r="103" spans="11:13" s="4" customFormat="1" ht="26.25" customHeight="1" x14ac:dyDescent="0.3">
      <c r="K103" s="30"/>
      <c r="L103" s="10"/>
      <c r="M103" s="10"/>
    </row>
    <row r="104" spans="11:13" s="4" customFormat="1" ht="26.25" customHeight="1" x14ac:dyDescent="0.3">
      <c r="K104" s="30"/>
      <c r="L104" s="10"/>
      <c r="M104" s="10"/>
    </row>
    <row r="105" spans="11:13" s="4" customFormat="1" ht="26.25" customHeight="1" x14ac:dyDescent="0.3">
      <c r="K105" s="30"/>
      <c r="L105" s="10"/>
      <c r="M105" s="10"/>
    </row>
    <row r="106" spans="11:13" s="4" customFormat="1" ht="26.25" customHeight="1" x14ac:dyDescent="0.3">
      <c r="K106" s="30"/>
      <c r="L106" s="10"/>
      <c r="M106" s="10"/>
    </row>
    <row r="107" spans="11:13" s="4" customFormat="1" ht="26.25" customHeight="1" x14ac:dyDescent="0.3">
      <c r="K107" s="30"/>
      <c r="L107" s="10"/>
      <c r="M107" s="10"/>
    </row>
    <row r="108" spans="11:13" s="4" customFormat="1" ht="26.25" customHeight="1" x14ac:dyDescent="0.3">
      <c r="K108" s="30"/>
      <c r="L108" s="10"/>
      <c r="M108" s="10"/>
    </row>
    <row r="109" spans="11:13" s="4" customFormat="1" ht="26.25" customHeight="1" x14ac:dyDescent="0.3">
      <c r="K109" s="30"/>
      <c r="L109" s="10"/>
      <c r="M109" s="10"/>
    </row>
    <row r="110" spans="11:13" s="4" customFormat="1" ht="26.25" customHeight="1" x14ac:dyDescent="0.3">
      <c r="K110" s="30"/>
      <c r="L110" s="10"/>
      <c r="M110" s="10"/>
    </row>
    <row r="111" spans="11:13" s="4" customFormat="1" ht="26.25" customHeight="1" x14ac:dyDescent="0.3">
      <c r="K111" s="30"/>
      <c r="L111" s="10"/>
      <c r="M111" s="10"/>
    </row>
    <row r="112" spans="11:13" s="4" customFormat="1" ht="26.25" customHeight="1" x14ac:dyDescent="0.3">
      <c r="K112" s="30"/>
      <c r="L112" s="10"/>
      <c r="M112" s="10"/>
    </row>
    <row r="113" spans="11:13" s="4" customFormat="1" ht="26.25" customHeight="1" x14ac:dyDescent="0.3">
      <c r="K113" s="30"/>
      <c r="L113" s="10"/>
      <c r="M113" s="10"/>
    </row>
    <row r="114" spans="11:13" s="4" customFormat="1" ht="26.25" customHeight="1" x14ac:dyDescent="0.3">
      <c r="K114" s="30"/>
      <c r="L114" s="10"/>
      <c r="M114" s="10"/>
    </row>
    <row r="115" spans="11:13" s="4" customFormat="1" ht="26.25" customHeight="1" x14ac:dyDescent="0.3">
      <c r="K115" s="30"/>
      <c r="L115" s="10"/>
      <c r="M115" s="10"/>
    </row>
    <row r="116" spans="11:13" s="4" customFormat="1" ht="26.25" customHeight="1" x14ac:dyDescent="0.3">
      <c r="K116" s="30"/>
      <c r="L116" s="10"/>
      <c r="M116" s="10"/>
    </row>
    <row r="117" spans="11:13" s="4" customFormat="1" ht="26.25" customHeight="1" x14ac:dyDescent="0.3">
      <c r="K117" s="30"/>
      <c r="L117" s="10"/>
      <c r="M117" s="10"/>
    </row>
    <row r="118" spans="11:13" s="4" customFormat="1" ht="26.25" customHeight="1" x14ac:dyDescent="0.3">
      <c r="K118" s="30"/>
      <c r="L118" s="10"/>
      <c r="M118" s="10"/>
    </row>
    <row r="119" spans="11:13" s="4" customFormat="1" ht="26.25" customHeight="1" x14ac:dyDescent="0.3">
      <c r="K119" s="30"/>
      <c r="L119" s="10"/>
      <c r="M119" s="10"/>
    </row>
    <row r="120" spans="11:13" s="4" customFormat="1" ht="26.25" customHeight="1" x14ac:dyDescent="0.3">
      <c r="K120" s="30"/>
      <c r="L120" s="10"/>
      <c r="M120" s="10"/>
    </row>
    <row r="121" spans="11:13" s="4" customFormat="1" ht="26.25" customHeight="1" x14ac:dyDescent="0.3">
      <c r="K121" s="30"/>
      <c r="L121" s="10"/>
      <c r="M121" s="10"/>
    </row>
    <row r="122" spans="11:13" s="4" customFormat="1" ht="26.25" customHeight="1" x14ac:dyDescent="0.3">
      <c r="K122" s="30"/>
      <c r="L122" s="10"/>
      <c r="M122" s="10"/>
    </row>
    <row r="123" spans="11:13" s="4" customFormat="1" ht="26.25" customHeight="1" x14ac:dyDescent="0.3">
      <c r="K123" s="30"/>
      <c r="L123" s="10"/>
      <c r="M123" s="10"/>
    </row>
    <row r="124" spans="11:13" s="4" customFormat="1" ht="26.25" customHeight="1" x14ac:dyDescent="0.3">
      <c r="K124" s="30"/>
      <c r="L124" s="10"/>
      <c r="M124" s="10"/>
    </row>
    <row r="125" spans="11:13" s="4" customFormat="1" ht="26.25" customHeight="1" x14ac:dyDescent="0.3">
      <c r="K125" s="30"/>
      <c r="L125" s="10"/>
      <c r="M125" s="10"/>
    </row>
    <row r="126" spans="11:13" s="4" customFormat="1" ht="26.25" customHeight="1" x14ac:dyDescent="0.3">
      <c r="K126" s="30"/>
      <c r="L126" s="10"/>
      <c r="M126" s="10"/>
    </row>
    <row r="127" spans="11:13" s="4" customFormat="1" ht="26.25" customHeight="1" x14ac:dyDescent="0.3">
      <c r="K127" s="30"/>
      <c r="L127" s="10"/>
      <c r="M127" s="10"/>
    </row>
    <row r="128" spans="11:13" s="4" customFormat="1" ht="26.25" customHeight="1" x14ac:dyDescent="0.3">
      <c r="K128" s="30"/>
      <c r="L128" s="10"/>
      <c r="M128" s="10"/>
    </row>
    <row r="129" spans="11:13" s="4" customFormat="1" ht="26.25" customHeight="1" x14ac:dyDescent="0.3">
      <c r="K129" s="30"/>
      <c r="L129" s="10"/>
      <c r="M129" s="10"/>
    </row>
    <row r="130" spans="11:13" s="4" customFormat="1" ht="26.25" customHeight="1" x14ac:dyDescent="0.3">
      <c r="K130" s="30"/>
      <c r="L130" s="10"/>
      <c r="M130" s="10"/>
    </row>
    <row r="131" spans="11:13" s="4" customFormat="1" ht="26.25" customHeight="1" x14ac:dyDescent="0.3">
      <c r="K131" s="30"/>
      <c r="L131" s="10"/>
      <c r="M131" s="10"/>
    </row>
    <row r="132" spans="11:13" s="4" customFormat="1" ht="26.25" customHeight="1" x14ac:dyDescent="0.3">
      <c r="K132" s="30"/>
      <c r="L132" s="10"/>
      <c r="M132" s="10"/>
    </row>
    <row r="133" spans="11:13" s="4" customFormat="1" ht="26.25" customHeight="1" x14ac:dyDescent="0.3">
      <c r="K133" s="30"/>
      <c r="L133" s="10"/>
      <c r="M133" s="10"/>
    </row>
    <row r="134" spans="11:13" s="4" customFormat="1" ht="26.25" customHeight="1" x14ac:dyDescent="0.3">
      <c r="K134" s="30"/>
      <c r="L134" s="10"/>
      <c r="M134" s="10"/>
    </row>
    <row r="135" spans="11:13" s="4" customFormat="1" ht="26.25" customHeight="1" x14ac:dyDescent="0.3">
      <c r="K135" s="30"/>
      <c r="L135" s="10"/>
      <c r="M135" s="10"/>
    </row>
    <row r="136" spans="11:13" s="4" customFormat="1" ht="26.25" customHeight="1" x14ac:dyDescent="0.3">
      <c r="K136" s="30"/>
      <c r="L136" s="10"/>
      <c r="M136" s="10"/>
    </row>
    <row r="137" spans="11:13" s="4" customFormat="1" ht="26.25" customHeight="1" x14ac:dyDescent="0.3">
      <c r="K137" s="30"/>
      <c r="L137" s="10"/>
      <c r="M137" s="10"/>
    </row>
    <row r="138" spans="11:13" s="4" customFormat="1" ht="26.25" customHeight="1" x14ac:dyDescent="0.3">
      <c r="K138" s="30"/>
      <c r="L138" s="10"/>
      <c r="M138" s="10"/>
    </row>
    <row r="139" spans="11:13" s="4" customFormat="1" ht="26.25" customHeight="1" x14ac:dyDescent="0.3">
      <c r="K139" s="30"/>
      <c r="L139" s="10"/>
      <c r="M139" s="10"/>
    </row>
    <row r="140" spans="11:13" s="4" customFormat="1" ht="26.25" customHeight="1" x14ac:dyDescent="0.3">
      <c r="K140" s="30"/>
      <c r="L140" s="10"/>
      <c r="M140" s="10"/>
    </row>
    <row r="141" spans="11:13" s="4" customFormat="1" ht="26.25" customHeight="1" x14ac:dyDescent="0.3">
      <c r="K141" s="30"/>
      <c r="L141" s="10"/>
      <c r="M141" s="10"/>
    </row>
    <row r="142" spans="11:13" s="4" customFormat="1" ht="26.25" customHeight="1" x14ac:dyDescent="0.3">
      <c r="K142" s="30"/>
      <c r="L142" s="10"/>
      <c r="M142" s="10"/>
    </row>
    <row r="143" spans="11:13" s="4" customFormat="1" ht="26.25" customHeight="1" x14ac:dyDescent="0.3">
      <c r="K143" s="30"/>
      <c r="L143" s="10"/>
      <c r="M143" s="10"/>
    </row>
    <row r="144" spans="11:13" s="4" customFormat="1" ht="26.25" customHeight="1" x14ac:dyDescent="0.3">
      <c r="K144" s="30"/>
      <c r="L144" s="10"/>
      <c r="M144" s="10"/>
    </row>
    <row r="145" spans="11:13" s="4" customFormat="1" ht="26.25" customHeight="1" x14ac:dyDescent="0.3">
      <c r="K145" s="30"/>
      <c r="L145" s="10"/>
      <c r="M145" s="10"/>
    </row>
    <row r="146" spans="11:13" s="4" customFormat="1" ht="26.25" customHeight="1" x14ac:dyDescent="0.3">
      <c r="K146" s="30"/>
      <c r="L146" s="10"/>
      <c r="M146" s="10"/>
    </row>
    <row r="147" spans="11:13" s="4" customFormat="1" ht="26.25" customHeight="1" x14ac:dyDescent="0.3">
      <c r="K147" s="30"/>
      <c r="L147" s="10"/>
      <c r="M147" s="10"/>
    </row>
    <row r="148" spans="11:13" s="4" customFormat="1" ht="26.25" customHeight="1" x14ac:dyDescent="0.3">
      <c r="K148" s="30"/>
      <c r="L148" s="10"/>
      <c r="M148" s="10"/>
    </row>
    <row r="149" spans="11:13" s="4" customFormat="1" ht="26.25" customHeight="1" x14ac:dyDescent="0.3">
      <c r="K149" s="30"/>
      <c r="L149" s="10"/>
      <c r="M149" s="10"/>
    </row>
    <row r="150" spans="11:13" s="4" customFormat="1" ht="26.25" customHeight="1" x14ac:dyDescent="0.3">
      <c r="K150" s="30"/>
      <c r="L150" s="10"/>
      <c r="M150" s="10"/>
    </row>
    <row r="151" spans="11:13" s="4" customFormat="1" ht="26.25" customHeight="1" x14ac:dyDescent="0.3">
      <c r="K151" s="30"/>
      <c r="L151" s="10"/>
      <c r="M151" s="10"/>
    </row>
    <row r="152" spans="11:13" s="4" customFormat="1" ht="26.25" customHeight="1" x14ac:dyDescent="0.3">
      <c r="K152" s="30"/>
      <c r="L152" s="10"/>
      <c r="M152" s="10"/>
    </row>
    <row r="153" spans="11:13" s="4" customFormat="1" ht="26.25" customHeight="1" x14ac:dyDescent="0.3">
      <c r="K153" s="30"/>
      <c r="L153" s="10"/>
      <c r="M153" s="10"/>
    </row>
    <row r="154" spans="11:13" s="4" customFormat="1" ht="26.25" customHeight="1" x14ac:dyDescent="0.3">
      <c r="K154" s="30"/>
      <c r="L154" s="10"/>
      <c r="M154" s="10"/>
    </row>
    <row r="155" spans="11:13" s="4" customFormat="1" ht="26.25" customHeight="1" x14ac:dyDescent="0.3">
      <c r="K155" s="30"/>
      <c r="L155" s="10"/>
      <c r="M155" s="10"/>
    </row>
    <row r="156" spans="11:13" s="4" customFormat="1" ht="26.25" customHeight="1" x14ac:dyDescent="0.3">
      <c r="K156" s="30"/>
      <c r="L156" s="10"/>
      <c r="M156" s="10"/>
    </row>
    <row r="157" spans="11:13" s="4" customFormat="1" ht="26.25" customHeight="1" x14ac:dyDescent="0.3">
      <c r="K157" s="30"/>
      <c r="L157" s="10"/>
      <c r="M157" s="10"/>
    </row>
    <row r="158" spans="11:13" s="4" customFormat="1" ht="26.25" customHeight="1" x14ac:dyDescent="0.3">
      <c r="K158" s="30"/>
      <c r="L158" s="10"/>
      <c r="M158" s="10"/>
    </row>
    <row r="159" spans="11:13" s="4" customFormat="1" ht="26.25" customHeight="1" x14ac:dyDescent="0.3">
      <c r="K159" s="30"/>
      <c r="L159" s="10"/>
      <c r="M159" s="10"/>
    </row>
    <row r="160" spans="11:13" s="4" customFormat="1" ht="26.25" customHeight="1" x14ac:dyDescent="0.3">
      <c r="K160" s="30"/>
      <c r="L160" s="10"/>
      <c r="M160" s="10"/>
    </row>
    <row r="161" spans="11:13" s="4" customFormat="1" ht="26.25" customHeight="1" x14ac:dyDescent="0.3">
      <c r="K161" s="30"/>
      <c r="L161" s="10"/>
      <c r="M161" s="10"/>
    </row>
    <row r="162" spans="11:13" s="4" customFormat="1" ht="26.25" customHeight="1" x14ac:dyDescent="0.3">
      <c r="K162" s="30"/>
      <c r="L162" s="10"/>
      <c r="M162" s="10"/>
    </row>
    <row r="163" spans="11:13" s="4" customFormat="1" ht="26.25" customHeight="1" x14ac:dyDescent="0.3">
      <c r="K163" s="30"/>
      <c r="L163" s="10"/>
      <c r="M163" s="10"/>
    </row>
    <row r="164" spans="11:13" s="4" customFormat="1" ht="26.25" customHeight="1" x14ac:dyDescent="0.3">
      <c r="K164" s="30"/>
      <c r="L164" s="10"/>
      <c r="M164" s="10"/>
    </row>
    <row r="165" spans="11:13" s="4" customFormat="1" ht="26.25" customHeight="1" x14ac:dyDescent="0.3">
      <c r="K165" s="30"/>
      <c r="L165" s="10"/>
      <c r="M165" s="10"/>
    </row>
    <row r="166" spans="11:13" s="4" customFormat="1" ht="26.25" customHeight="1" x14ac:dyDescent="0.3">
      <c r="K166" s="30"/>
      <c r="L166" s="10"/>
      <c r="M166" s="10"/>
    </row>
    <row r="167" spans="11:13" s="4" customFormat="1" ht="26.25" customHeight="1" x14ac:dyDescent="0.3">
      <c r="K167" s="30"/>
      <c r="L167" s="10"/>
      <c r="M167" s="10"/>
    </row>
    <row r="168" spans="11:13" s="4" customFormat="1" ht="26.25" customHeight="1" x14ac:dyDescent="0.3">
      <c r="K168" s="30"/>
      <c r="L168" s="10"/>
      <c r="M168" s="10"/>
    </row>
    <row r="169" spans="11:13" s="4" customFormat="1" ht="26.25" customHeight="1" x14ac:dyDescent="0.3">
      <c r="K169" s="30"/>
      <c r="L169" s="10"/>
      <c r="M169" s="10"/>
    </row>
    <row r="170" spans="11:13" s="4" customFormat="1" ht="26.25" customHeight="1" x14ac:dyDescent="0.3">
      <c r="K170" s="30"/>
      <c r="L170" s="10"/>
      <c r="M170" s="10"/>
    </row>
    <row r="171" spans="11:13" s="4" customFormat="1" ht="26.25" customHeight="1" x14ac:dyDescent="0.3">
      <c r="K171" s="30"/>
      <c r="L171" s="10"/>
      <c r="M171" s="10"/>
    </row>
    <row r="172" spans="11:13" s="4" customFormat="1" ht="26.25" customHeight="1" x14ac:dyDescent="0.3">
      <c r="K172" s="30"/>
      <c r="L172" s="10"/>
      <c r="M172" s="10"/>
    </row>
    <row r="173" spans="11:13" s="4" customFormat="1" ht="26.25" customHeight="1" x14ac:dyDescent="0.3">
      <c r="K173" s="30"/>
      <c r="L173" s="10"/>
      <c r="M173" s="10"/>
    </row>
    <row r="174" spans="11:13" s="4" customFormat="1" ht="26.25" customHeight="1" x14ac:dyDescent="0.3">
      <c r="K174" s="30"/>
      <c r="L174" s="10"/>
      <c r="M174" s="10"/>
    </row>
    <row r="175" spans="11:13" s="4" customFormat="1" ht="26.25" customHeight="1" x14ac:dyDescent="0.3">
      <c r="K175" s="30"/>
      <c r="L175" s="10"/>
      <c r="M175" s="10"/>
    </row>
    <row r="176" spans="11:13" s="4" customFormat="1" ht="26.25" customHeight="1" x14ac:dyDescent="0.3">
      <c r="K176" s="30"/>
      <c r="L176" s="10"/>
      <c r="M176" s="10"/>
    </row>
    <row r="177" spans="11:13" s="4" customFormat="1" ht="26.25" customHeight="1" x14ac:dyDescent="0.3">
      <c r="K177" s="30"/>
      <c r="L177" s="10"/>
      <c r="M177" s="10"/>
    </row>
    <row r="178" spans="11:13" s="4" customFormat="1" ht="26.25" customHeight="1" x14ac:dyDescent="0.3">
      <c r="K178" s="30"/>
      <c r="L178" s="10"/>
      <c r="M178" s="10"/>
    </row>
    <row r="179" spans="11:13" s="4" customFormat="1" ht="26.25" customHeight="1" x14ac:dyDescent="0.3">
      <c r="K179" s="30"/>
      <c r="L179" s="10"/>
      <c r="M179" s="10"/>
    </row>
    <row r="180" spans="11:13" s="4" customFormat="1" ht="26.25" customHeight="1" x14ac:dyDescent="0.3">
      <c r="K180" s="30"/>
      <c r="L180" s="10"/>
      <c r="M180" s="10"/>
    </row>
    <row r="181" spans="11:13" s="4" customFormat="1" ht="26.25" customHeight="1" x14ac:dyDescent="0.3">
      <c r="K181" s="30"/>
      <c r="L181" s="10"/>
      <c r="M181" s="10"/>
    </row>
    <row r="182" spans="11:13" s="4" customFormat="1" ht="26.25" customHeight="1" x14ac:dyDescent="0.3">
      <c r="K182" s="30"/>
      <c r="L182" s="10"/>
      <c r="M182" s="10"/>
    </row>
    <row r="183" spans="11:13" s="4" customFormat="1" ht="26.25" customHeight="1" x14ac:dyDescent="0.3">
      <c r="K183" s="30"/>
      <c r="L183" s="10"/>
      <c r="M183" s="10"/>
    </row>
    <row r="184" spans="11:13" s="4" customFormat="1" ht="26.25" customHeight="1" x14ac:dyDescent="0.3">
      <c r="K184" s="30"/>
      <c r="L184" s="10"/>
      <c r="M184" s="10"/>
    </row>
    <row r="185" spans="11:13" s="4" customFormat="1" ht="26.25" customHeight="1" x14ac:dyDescent="0.3">
      <c r="K185" s="30"/>
      <c r="L185" s="10"/>
      <c r="M185" s="10"/>
    </row>
    <row r="186" spans="11:13" s="4" customFormat="1" ht="26.25" customHeight="1" x14ac:dyDescent="0.3">
      <c r="K186" s="30"/>
      <c r="L186" s="10"/>
      <c r="M186" s="10"/>
    </row>
    <row r="187" spans="11:13" s="4" customFormat="1" ht="26.25" customHeight="1" x14ac:dyDescent="0.3">
      <c r="K187" s="30"/>
      <c r="L187" s="10"/>
      <c r="M187" s="10"/>
    </row>
    <row r="188" spans="11:13" s="4" customFormat="1" ht="26.25" customHeight="1" x14ac:dyDescent="0.3">
      <c r="K188" s="30"/>
      <c r="L188" s="10"/>
      <c r="M188" s="10"/>
    </row>
    <row r="189" spans="11:13" s="4" customFormat="1" ht="26.25" customHeight="1" x14ac:dyDescent="0.3">
      <c r="K189" s="30"/>
      <c r="L189" s="10"/>
      <c r="M189" s="10"/>
    </row>
    <row r="190" spans="11:13" s="4" customFormat="1" ht="26.25" customHeight="1" x14ac:dyDescent="0.3">
      <c r="K190" s="30"/>
      <c r="L190" s="10"/>
      <c r="M190" s="10"/>
    </row>
    <row r="191" spans="11:13" s="4" customFormat="1" ht="26.25" customHeight="1" x14ac:dyDescent="0.3">
      <c r="K191" s="30"/>
      <c r="L191" s="10"/>
      <c r="M191" s="10"/>
    </row>
    <row r="192" spans="11:13" s="4" customFormat="1" ht="26.25" customHeight="1" x14ac:dyDescent="0.3">
      <c r="K192" s="30"/>
      <c r="L192" s="10"/>
      <c r="M192" s="10"/>
    </row>
    <row r="193" spans="11:13" s="4" customFormat="1" ht="26.25" customHeight="1" x14ac:dyDescent="0.3">
      <c r="K193" s="30"/>
      <c r="L193" s="10"/>
      <c r="M193" s="10"/>
    </row>
    <row r="194" spans="11:13" s="4" customFormat="1" ht="26.25" customHeight="1" x14ac:dyDescent="0.3">
      <c r="K194" s="30"/>
      <c r="L194" s="10"/>
      <c r="M194" s="10"/>
    </row>
    <row r="195" spans="11:13" s="4" customFormat="1" ht="26.25" customHeight="1" x14ac:dyDescent="0.3">
      <c r="K195" s="30"/>
      <c r="L195" s="10"/>
      <c r="M195" s="10"/>
    </row>
    <row r="196" spans="11:13" s="4" customFormat="1" ht="26.25" customHeight="1" x14ac:dyDescent="0.3">
      <c r="K196" s="30"/>
      <c r="L196" s="10"/>
      <c r="M196" s="10"/>
    </row>
    <row r="197" spans="11:13" s="4" customFormat="1" ht="26.25" customHeight="1" x14ac:dyDescent="0.3">
      <c r="K197" s="30"/>
      <c r="L197" s="10"/>
      <c r="M197" s="10"/>
    </row>
    <row r="198" spans="11:13" s="4" customFormat="1" ht="26.25" customHeight="1" x14ac:dyDescent="0.3">
      <c r="K198" s="30"/>
      <c r="L198" s="10"/>
      <c r="M198" s="10"/>
    </row>
    <row r="199" spans="11:13" s="4" customFormat="1" ht="26.25" customHeight="1" x14ac:dyDescent="0.3">
      <c r="K199" s="30"/>
      <c r="L199" s="10"/>
      <c r="M199" s="10"/>
    </row>
    <row r="200" spans="11:13" s="4" customFormat="1" ht="26.25" customHeight="1" x14ac:dyDescent="0.3">
      <c r="K200" s="30"/>
      <c r="L200" s="10"/>
      <c r="M200" s="10"/>
    </row>
    <row r="201" spans="11:13" s="4" customFormat="1" ht="26.25" customHeight="1" x14ac:dyDescent="0.3">
      <c r="K201" s="30"/>
      <c r="L201" s="10"/>
      <c r="M201" s="10"/>
    </row>
    <row r="202" spans="11:13" s="4" customFormat="1" ht="26.25" customHeight="1" x14ac:dyDescent="0.3">
      <c r="K202" s="30"/>
      <c r="L202" s="10"/>
      <c r="M202" s="10"/>
    </row>
    <row r="203" spans="11:13" s="4" customFormat="1" ht="26.25" customHeight="1" x14ac:dyDescent="0.3">
      <c r="K203" s="30"/>
      <c r="L203" s="10"/>
      <c r="M203" s="10"/>
    </row>
    <row r="204" spans="11:13" s="4" customFormat="1" ht="26.25" customHeight="1" x14ac:dyDescent="0.3">
      <c r="K204" s="30"/>
      <c r="L204" s="10"/>
      <c r="M204" s="10"/>
    </row>
    <row r="205" spans="11:13" s="4" customFormat="1" ht="26.25" customHeight="1" x14ac:dyDescent="0.3">
      <c r="K205" s="30"/>
      <c r="L205" s="10"/>
      <c r="M205" s="10"/>
    </row>
    <row r="206" spans="11:13" s="4" customFormat="1" ht="26.25" customHeight="1" x14ac:dyDescent="0.3">
      <c r="K206" s="30"/>
      <c r="L206" s="10"/>
      <c r="M206" s="10"/>
    </row>
    <row r="207" spans="11:13" s="4" customFormat="1" ht="26.25" customHeight="1" x14ac:dyDescent="0.3">
      <c r="K207" s="30"/>
      <c r="L207" s="10"/>
      <c r="M207" s="10"/>
    </row>
    <row r="208" spans="11:13" s="4" customFormat="1" ht="26.25" customHeight="1" x14ac:dyDescent="0.3">
      <c r="K208" s="30"/>
      <c r="L208" s="10"/>
      <c r="M208" s="10"/>
    </row>
    <row r="209" spans="11:13" s="4" customFormat="1" ht="26.25" customHeight="1" x14ac:dyDescent="0.3">
      <c r="K209" s="30"/>
      <c r="L209" s="10"/>
      <c r="M209" s="10"/>
    </row>
    <row r="210" spans="11:13" s="4" customFormat="1" ht="26.25" customHeight="1" x14ac:dyDescent="0.3">
      <c r="K210" s="30"/>
      <c r="L210" s="10"/>
      <c r="M210" s="10"/>
    </row>
    <row r="211" spans="11:13" s="4" customFormat="1" ht="26.25" customHeight="1" x14ac:dyDescent="0.3">
      <c r="K211" s="30"/>
      <c r="L211" s="10"/>
      <c r="M211" s="10"/>
    </row>
    <row r="212" spans="11:13" s="4" customFormat="1" ht="26.25" customHeight="1" x14ac:dyDescent="0.3">
      <c r="K212" s="30"/>
      <c r="L212" s="10"/>
      <c r="M212" s="10"/>
    </row>
    <row r="213" spans="11:13" s="4" customFormat="1" ht="26.25" customHeight="1" x14ac:dyDescent="0.3">
      <c r="K213" s="30"/>
      <c r="L213" s="10"/>
      <c r="M213" s="10"/>
    </row>
    <row r="214" spans="11:13" s="4" customFormat="1" ht="26.25" customHeight="1" x14ac:dyDescent="0.3">
      <c r="K214" s="30"/>
      <c r="L214" s="10"/>
      <c r="M214" s="10"/>
    </row>
    <row r="215" spans="11:13" s="4" customFormat="1" ht="26.25" customHeight="1" x14ac:dyDescent="0.3">
      <c r="K215" s="30"/>
      <c r="L215" s="10"/>
      <c r="M215" s="10"/>
    </row>
    <row r="216" spans="11:13" s="4" customFormat="1" ht="26.25" customHeight="1" x14ac:dyDescent="0.3">
      <c r="K216" s="30"/>
      <c r="L216" s="10"/>
      <c r="M216" s="10"/>
    </row>
    <row r="217" spans="11:13" s="4" customFormat="1" ht="26.25" customHeight="1" x14ac:dyDescent="0.3">
      <c r="K217" s="30"/>
      <c r="L217" s="10"/>
      <c r="M217" s="10"/>
    </row>
    <row r="218" spans="11:13" s="4" customFormat="1" ht="26.25" customHeight="1" x14ac:dyDescent="0.3">
      <c r="K218" s="30"/>
      <c r="L218" s="10"/>
      <c r="M218" s="10"/>
    </row>
    <row r="219" spans="11:13" s="4" customFormat="1" ht="26.25" customHeight="1" x14ac:dyDescent="0.3">
      <c r="K219" s="30"/>
      <c r="L219" s="10"/>
      <c r="M219" s="10"/>
    </row>
    <row r="220" spans="11:13" s="4" customFormat="1" ht="26.25" customHeight="1" x14ac:dyDescent="0.3">
      <c r="K220" s="30"/>
      <c r="L220" s="10"/>
      <c r="M220" s="10"/>
    </row>
    <row r="221" spans="11:13" s="4" customFormat="1" ht="26.25" customHeight="1" x14ac:dyDescent="0.3">
      <c r="K221" s="30"/>
      <c r="L221" s="10"/>
      <c r="M221" s="10"/>
    </row>
    <row r="222" spans="11:13" s="4" customFormat="1" ht="26.25" customHeight="1" x14ac:dyDescent="0.3">
      <c r="K222" s="30"/>
      <c r="L222" s="10"/>
      <c r="M222" s="10"/>
    </row>
    <row r="223" spans="11:13" s="4" customFormat="1" ht="26.25" customHeight="1" x14ac:dyDescent="0.3">
      <c r="K223" s="30"/>
      <c r="L223" s="10"/>
      <c r="M223" s="10"/>
    </row>
    <row r="224" spans="11:13" s="4" customFormat="1" ht="26.25" customHeight="1" x14ac:dyDescent="0.3">
      <c r="K224" s="30"/>
      <c r="L224" s="10"/>
      <c r="M224" s="10"/>
    </row>
    <row r="225" spans="11:13" s="4" customFormat="1" ht="26.25" customHeight="1" x14ac:dyDescent="0.3">
      <c r="K225" s="30"/>
      <c r="L225" s="10"/>
      <c r="M225" s="10"/>
    </row>
    <row r="226" spans="11:13" s="4" customFormat="1" ht="26.25" customHeight="1" x14ac:dyDescent="0.3">
      <c r="K226" s="30"/>
      <c r="L226" s="10"/>
      <c r="M226" s="10"/>
    </row>
    <row r="227" spans="11:13" s="4" customFormat="1" ht="26.25" customHeight="1" x14ac:dyDescent="0.3">
      <c r="K227" s="30"/>
      <c r="L227" s="10"/>
      <c r="M227" s="10"/>
    </row>
    <row r="228" spans="11:13" s="4" customFormat="1" ht="26.25" customHeight="1" x14ac:dyDescent="0.3">
      <c r="K228" s="30"/>
      <c r="L228" s="10"/>
      <c r="M228" s="10"/>
    </row>
    <row r="229" spans="11:13" s="4" customFormat="1" ht="26.25" customHeight="1" x14ac:dyDescent="0.3">
      <c r="K229" s="30"/>
      <c r="L229" s="10"/>
      <c r="M229" s="10"/>
    </row>
    <row r="230" spans="11:13" s="4" customFormat="1" ht="26.25" customHeight="1" x14ac:dyDescent="0.3">
      <c r="K230" s="30"/>
      <c r="L230" s="10"/>
      <c r="M230" s="10"/>
    </row>
    <row r="231" spans="11:13" s="4" customFormat="1" ht="26.25" customHeight="1" x14ac:dyDescent="0.3">
      <c r="K231" s="30"/>
      <c r="L231" s="10"/>
      <c r="M231" s="10"/>
    </row>
    <row r="232" spans="11:13" s="4" customFormat="1" ht="26.25" customHeight="1" x14ac:dyDescent="0.3">
      <c r="K232" s="30"/>
      <c r="L232" s="10"/>
      <c r="M232" s="10"/>
    </row>
    <row r="233" spans="11:13" s="4" customFormat="1" ht="26.25" customHeight="1" x14ac:dyDescent="0.3">
      <c r="K233" s="30"/>
      <c r="L233" s="10"/>
      <c r="M233" s="10"/>
    </row>
    <row r="234" spans="11:13" s="4" customFormat="1" ht="26.25" customHeight="1" x14ac:dyDescent="0.3">
      <c r="K234" s="30"/>
      <c r="L234" s="10"/>
      <c r="M234" s="10"/>
    </row>
    <row r="235" spans="11:13" s="4" customFormat="1" ht="26.25" customHeight="1" x14ac:dyDescent="0.3">
      <c r="K235" s="30"/>
      <c r="L235" s="10"/>
      <c r="M235" s="10"/>
    </row>
    <row r="236" spans="11:13" s="4" customFormat="1" ht="26.25" customHeight="1" x14ac:dyDescent="0.3">
      <c r="K236" s="30"/>
      <c r="L236" s="10"/>
      <c r="M236" s="10"/>
    </row>
    <row r="237" spans="11:13" s="4" customFormat="1" ht="26.25" customHeight="1" x14ac:dyDescent="0.3">
      <c r="K237" s="30"/>
      <c r="L237" s="10"/>
      <c r="M237" s="10"/>
    </row>
    <row r="238" spans="11:13" s="4" customFormat="1" ht="26.25" customHeight="1" x14ac:dyDescent="0.3">
      <c r="K238" s="30"/>
      <c r="L238" s="10"/>
      <c r="M238" s="10"/>
    </row>
    <row r="239" spans="11:13" s="4" customFormat="1" ht="26.25" customHeight="1" x14ac:dyDescent="0.3">
      <c r="K239" s="30"/>
      <c r="L239" s="10"/>
      <c r="M239" s="10"/>
    </row>
    <row r="240" spans="11:13" s="4" customFormat="1" ht="26.25" customHeight="1" x14ac:dyDescent="0.3">
      <c r="K240" s="30"/>
      <c r="L240" s="10"/>
      <c r="M240" s="10"/>
    </row>
    <row r="241" spans="11:13" s="4" customFormat="1" ht="26.25" customHeight="1" x14ac:dyDescent="0.3">
      <c r="K241" s="30"/>
      <c r="L241" s="10"/>
      <c r="M241" s="10"/>
    </row>
    <row r="242" spans="11:13" s="4" customFormat="1" ht="26.25" customHeight="1" x14ac:dyDescent="0.3">
      <c r="K242" s="30"/>
      <c r="L242" s="10"/>
      <c r="M242" s="10"/>
    </row>
    <row r="243" spans="11:13" s="4" customFormat="1" ht="26.25" customHeight="1" x14ac:dyDescent="0.3">
      <c r="K243" s="30"/>
      <c r="L243" s="10"/>
      <c r="M243" s="10"/>
    </row>
    <row r="244" spans="11:13" s="4" customFormat="1" ht="26.25" customHeight="1" x14ac:dyDescent="0.3">
      <c r="K244" s="30"/>
      <c r="L244" s="10"/>
      <c r="M244" s="10"/>
    </row>
    <row r="245" spans="11:13" s="4" customFormat="1" ht="26.25" customHeight="1" x14ac:dyDescent="0.3">
      <c r="K245" s="30"/>
      <c r="L245" s="10"/>
      <c r="M245" s="10"/>
    </row>
    <row r="246" spans="11:13" s="4" customFormat="1" ht="26.25" customHeight="1" x14ac:dyDescent="0.3">
      <c r="K246" s="30"/>
      <c r="L246" s="10"/>
      <c r="M246" s="10"/>
    </row>
    <row r="247" spans="11:13" s="4" customFormat="1" ht="26.25" customHeight="1" x14ac:dyDescent="0.3">
      <c r="K247" s="30"/>
      <c r="L247" s="10"/>
      <c r="M247" s="10"/>
    </row>
    <row r="248" spans="11:13" s="4" customFormat="1" ht="26.25" customHeight="1" x14ac:dyDescent="0.3">
      <c r="K248" s="30"/>
      <c r="L248" s="10"/>
      <c r="M248" s="10"/>
    </row>
    <row r="249" spans="11:13" s="4" customFormat="1" ht="26.25" customHeight="1" x14ac:dyDescent="0.3">
      <c r="K249" s="30"/>
      <c r="L249" s="10"/>
      <c r="M249" s="10"/>
    </row>
    <row r="250" spans="11:13" s="4" customFormat="1" ht="26.25" customHeight="1" x14ac:dyDescent="0.3">
      <c r="K250" s="30"/>
      <c r="L250" s="10"/>
      <c r="M250" s="10"/>
    </row>
    <row r="251" spans="11:13" s="4" customFormat="1" ht="26.25" customHeight="1" x14ac:dyDescent="0.3">
      <c r="K251" s="30"/>
      <c r="L251" s="10"/>
      <c r="M251" s="10"/>
    </row>
    <row r="252" spans="11:13" s="4" customFormat="1" ht="26.25" customHeight="1" x14ac:dyDescent="0.3">
      <c r="K252" s="30"/>
      <c r="L252" s="10"/>
      <c r="M252" s="10"/>
    </row>
    <row r="253" spans="11:13" s="4" customFormat="1" ht="26.25" customHeight="1" x14ac:dyDescent="0.3">
      <c r="K253" s="30"/>
      <c r="L253" s="10"/>
      <c r="M253" s="10"/>
    </row>
    <row r="254" spans="11:13" s="4" customFormat="1" ht="26.25" customHeight="1" x14ac:dyDescent="0.3">
      <c r="K254" s="30"/>
      <c r="L254" s="10"/>
      <c r="M254" s="10"/>
    </row>
    <row r="255" spans="11:13" s="4" customFormat="1" ht="26.25" customHeight="1" x14ac:dyDescent="0.3">
      <c r="K255" s="30"/>
      <c r="L255" s="10"/>
      <c r="M255" s="10"/>
    </row>
    <row r="256" spans="11:13" s="4" customFormat="1" ht="26.25" customHeight="1" x14ac:dyDescent="0.3">
      <c r="K256" s="30"/>
      <c r="L256" s="10"/>
      <c r="M256" s="10"/>
    </row>
    <row r="257" spans="11:13" s="4" customFormat="1" ht="26.25" customHeight="1" x14ac:dyDescent="0.3">
      <c r="K257" s="30"/>
      <c r="L257" s="10"/>
      <c r="M257" s="10"/>
    </row>
    <row r="258" spans="11:13" s="4" customFormat="1" ht="26.25" customHeight="1" x14ac:dyDescent="0.3">
      <c r="K258" s="30"/>
      <c r="L258" s="10"/>
      <c r="M258" s="10"/>
    </row>
    <row r="259" spans="11:13" s="4" customFormat="1" ht="26.25" customHeight="1" x14ac:dyDescent="0.3">
      <c r="K259" s="30"/>
      <c r="L259" s="10"/>
      <c r="M259" s="10"/>
    </row>
    <row r="260" spans="11:13" s="4" customFormat="1" ht="26.25" customHeight="1" x14ac:dyDescent="0.3">
      <c r="K260" s="30"/>
      <c r="L260" s="10"/>
      <c r="M260" s="10"/>
    </row>
    <row r="261" spans="11:13" s="4" customFormat="1" ht="26.25" customHeight="1" x14ac:dyDescent="0.3">
      <c r="K261" s="30"/>
      <c r="L261" s="10"/>
      <c r="M261" s="10"/>
    </row>
    <row r="262" spans="11:13" s="4" customFormat="1" ht="26.25" customHeight="1" x14ac:dyDescent="0.3">
      <c r="K262" s="30"/>
      <c r="L262" s="10"/>
      <c r="M262" s="10"/>
    </row>
    <row r="263" spans="11:13" s="4" customFormat="1" ht="26.25" customHeight="1" x14ac:dyDescent="0.3">
      <c r="K263" s="30"/>
      <c r="L263" s="10"/>
      <c r="M263" s="10"/>
    </row>
    <row r="264" spans="11:13" s="4" customFormat="1" ht="26.25" customHeight="1" x14ac:dyDescent="0.3">
      <c r="K264" s="30"/>
      <c r="L264" s="10"/>
      <c r="M264" s="10"/>
    </row>
    <row r="265" spans="11:13" s="4" customFormat="1" ht="26.25" customHeight="1" x14ac:dyDescent="0.3">
      <c r="K265" s="30"/>
      <c r="L265" s="10"/>
      <c r="M265" s="10"/>
    </row>
    <row r="266" spans="11:13" s="4" customFormat="1" ht="26.25" customHeight="1" x14ac:dyDescent="0.3">
      <c r="K266" s="30"/>
      <c r="L266" s="10"/>
      <c r="M266" s="10"/>
    </row>
    <row r="267" spans="11:13" s="4" customFormat="1" ht="26.25" customHeight="1" x14ac:dyDescent="0.3">
      <c r="K267" s="30"/>
      <c r="L267" s="10"/>
      <c r="M267" s="10"/>
    </row>
    <row r="268" spans="11:13" s="4" customFormat="1" ht="26.25" customHeight="1" x14ac:dyDescent="0.3">
      <c r="K268" s="30"/>
      <c r="L268" s="10"/>
      <c r="M268" s="10"/>
    </row>
    <row r="269" spans="11:13" s="4" customFormat="1" ht="26.25" customHeight="1" x14ac:dyDescent="0.3">
      <c r="K269" s="30"/>
      <c r="L269" s="10"/>
      <c r="M269" s="10"/>
    </row>
    <row r="270" spans="11:13" s="4" customFormat="1" ht="26.25" customHeight="1" x14ac:dyDescent="0.3">
      <c r="K270" s="30"/>
      <c r="L270" s="10"/>
      <c r="M270" s="10"/>
    </row>
    <row r="271" spans="11:13" s="4" customFormat="1" ht="26.25" customHeight="1" x14ac:dyDescent="0.3">
      <c r="K271" s="30"/>
      <c r="L271" s="10"/>
      <c r="M271" s="10"/>
    </row>
    <row r="272" spans="11:13" s="4" customFormat="1" ht="26.25" customHeight="1" x14ac:dyDescent="0.3">
      <c r="K272" s="30"/>
      <c r="L272" s="10"/>
      <c r="M272" s="10"/>
    </row>
    <row r="273" spans="11:13" s="4" customFormat="1" ht="26.25" customHeight="1" x14ac:dyDescent="0.3">
      <c r="K273" s="30"/>
      <c r="L273" s="10"/>
      <c r="M273" s="10"/>
    </row>
    <row r="274" spans="11:13" s="4" customFormat="1" ht="26.25" customHeight="1" x14ac:dyDescent="0.3">
      <c r="K274" s="30"/>
      <c r="L274" s="10"/>
      <c r="M274" s="10"/>
    </row>
    <row r="275" spans="11:13" s="4" customFormat="1" ht="26.25" customHeight="1" x14ac:dyDescent="0.3">
      <c r="K275" s="30"/>
      <c r="L275" s="10"/>
      <c r="M275" s="10"/>
    </row>
    <row r="276" spans="11:13" s="4" customFormat="1" ht="26.25" customHeight="1" x14ac:dyDescent="0.3">
      <c r="K276" s="30"/>
      <c r="L276" s="10"/>
      <c r="M276" s="10"/>
    </row>
    <row r="277" spans="11:13" s="4" customFormat="1" ht="26.25" customHeight="1" x14ac:dyDescent="0.3">
      <c r="K277" s="30"/>
      <c r="L277" s="10"/>
      <c r="M277" s="10"/>
    </row>
    <row r="278" spans="11:13" s="4" customFormat="1" ht="26.25" customHeight="1" x14ac:dyDescent="0.3">
      <c r="K278" s="30"/>
      <c r="L278" s="10"/>
      <c r="M278" s="10"/>
    </row>
    <row r="279" spans="11:13" s="4" customFormat="1" ht="26.25" customHeight="1" x14ac:dyDescent="0.3">
      <c r="K279" s="30"/>
      <c r="L279" s="10"/>
      <c r="M279" s="10"/>
    </row>
    <row r="280" spans="11:13" s="4" customFormat="1" ht="26.25" customHeight="1" x14ac:dyDescent="0.3">
      <c r="K280" s="30"/>
      <c r="L280" s="10"/>
      <c r="M280" s="10"/>
    </row>
    <row r="281" spans="11:13" s="4" customFormat="1" ht="26.25" customHeight="1" x14ac:dyDescent="0.3">
      <c r="K281" s="30"/>
      <c r="L281" s="10"/>
      <c r="M281" s="10"/>
    </row>
    <row r="282" spans="11:13" s="4" customFormat="1" ht="26.25" customHeight="1" x14ac:dyDescent="0.3">
      <c r="K282" s="30"/>
      <c r="L282" s="10"/>
      <c r="M282" s="10"/>
    </row>
    <row r="283" spans="11:13" s="4" customFormat="1" ht="26.25" customHeight="1" x14ac:dyDescent="0.3">
      <c r="K283" s="30"/>
      <c r="L283" s="10"/>
      <c r="M283" s="10"/>
    </row>
    <row r="284" spans="11:13" s="4" customFormat="1" ht="26.25" customHeight="1" x14ac:dyDescent="0.3">
      <c r="K284" s="30"/>
      <c r="L284" s="10"/>
      <c r="M284" s="10"/>
    </row>
    <row r="285" spans="11:13" s="4" customFormat="1" ht="26.25" customHeight="1" x14ac:dyDescent="0.3">
      <c r="K285" s="30"/>
      <c r="L285" s="10"/>
      <c r="M285" s="10"/>
    </row>
    <row r="286" spans="11:13" s="4" customFormat="1" ht="26.25" customHeight="1" x14ac:dyDescent="0.3">
      <c r="K286" s="30"/>
      <c r="L286" s="10"/>
      <c r="M286" s="10"/>
    </row>
    <row r="287" spans="11:13" s="4" customFormat="1" ht="26.25" customHeight="1" x14ac:dyDescent="0.3">
      <c r="K287" s="30"/>
      <c r="L287" s="10"/>
      <c r="M287" s="10"/>
    </row>
    <row r="288" spans="11:13" s="4" customFormat="1" ht="26.25" customHeight="1" x14ac:dyDescent="0.3">
      <c r="K288" s="30"/>
      <c r="L288" s="10"/>
      <c r="M288" s="10"/>
    </row>
    <row r="289" spans="11:13" s="4" customFormat="1" ht="26.25" customHeight="1" x14ac:dyDescent="0.3">
      <c r="K289" s="30"/>
      <c r="L289" s="10"/>
      <c r="M289" s="10"/>
    </row>
    <row r="290" spans="11:13" s="4" customFormat="1" ht="26.25" customHeight="1" x14ac:dyDescent="0.3">
      <c r="K290" s="30"/>
      <c r="L290" s="10"/>
      <c r="M290" s="10"/>
    </row>
    <row r="291" spans="11:13" s="4" customFormat="1" ht="26.25" customHeight="1" x14ac:dyDescent="0.3">
      <c r="K291" s="30"/>
      <c r="L291" s="10"/>
      <c r="M291" s="10"/>
    </row>
    <row r="292" spans="11:13" s="4" customFormat="1" ht="26.25" customHeight="1" x14ac:dyDescent="0.3">
      <c r="K292" s="30"/>
      <c r="L292" s="10"/>
      <c r="M292" s="10"/>
    </row>
    <row r="293" spans="11:13" s="4" customFormat="1" ht="26.25" customHeight="1" x14ac:dyDescent="0.3">
      <c r="K293" s="30"/>
      <c r="L293" s="10"/>
      <c r="M293" s="10"/>
    </row>
    <row r="294" spans="11:13" s="4" customFormat="1" ht="26.25" customHeight="1" x14ac:dyDescent="0.3">
      <c r="K294" s="30"/>
      <c r="L294" s="10"/>
      <c r="M294" s="10"/>
    </row>
  </sheetData>
  <protectedRanges>
    <protectedRange sqref="K1 J11:J16" name="Aralık1"/>
  </protectedRanges>
  <mergeCells count="8">
    <mergeCell ref="A15:I15"/>
    <mergeCell ref="A16:I16"/>
    <mergeCell ref="A1:J1"/>
    <mergeCell ref="A10:J10"/>
    <mergeCell ref="A11:I11"/>
    <mergeCell ref="A12:I12"/>
    <mergeCell ref="A13:I13"/>
    <mergeCell ref="A14:I14"/>
  </mergeCells>
  <conditionalFormatting sqref="M11:M12">
    <cfRule type="expression" dxfId="22" priority="9">
      <formula>$K$1=1</formula>
    </cfRule>
  </conditionalFormatting>
  <conditionalFormatting sqref="M13">
    <cfRule type="expression" dxfId="21" priority="7">
      <formula>$K$1=1</formula>
    </cfRule>
  </conditionalFormatting>
  <conditionalFormatting sqref="M14">
    <cfRule type="expression" dxfId="20" priority="8">
      <formula>$K$1=1</formula>
    </cfRule>
  </conditionalFormatting>
  <conditionalFormatting sqref="M16">
    <cfRule type="expression" dxfId="19" priority="6">
      <formula>$K$1=1</formula>
    </cfRule>
  </conditionalFormatting>
  <conditionalFormatting sqref="M15">
    <cfRule type="expression" dxfId="18" priority="5">
      <formula>$K$1=1</formula>
    </cfRule>
  </conditionalFormatting>
  <conditionalFormatting sqref="K11">
    <cfRule type="containsText" dxfId="17" priority="3" operator="containsText" text="T">
      <formula>NOT(ISERROR(SEARCH("T",K11)))</formula>
    </cfRule>
    <cfRule type="containsText" dxfId="16" priority="4" operator="containsText" text="R">
      <formula>NOT(ISERROR(SEARCH("R",K11)))</formula>
    </cfRule>
  </conditionalFormatting>
  <conditionalFormatting sqref="K12:K16">
    <cfRule type="containsText" dxfId="15" priority="1" operator="containsText" text="T">
      <formula>NOT(ISERROR(SEARCH("T",K12)))</formula>
    </cfRule>
    <cfRule type="containsText" dxfId="14" priority="2" operator="containsText" text="R">
      <formula>NOT(ISERROR(SEARCH("R",K12)))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/>
  <dimension ref="A1:BU284"/>
  <sheetViews>
    <sheetView showGridLines="0" zoomScale="80" zoomScaleNormal="80" workbookViewId="0">
      <selection activeCell="E5" sqref="E5:F5"/>
    </sheetView>
  </sheetViews>
  <sheetFormatPr defaultColWidth="9" defaultRowHeight="26.25" customHeight="1" x14ac:dyDescent="0.3"/>
  <cols>
    <col min="1" max="10" width="9" style="1"/>
    <col min="11" max="11" width="4.109375" style="30" customWidth="1"/>
    <col min="12" max="12" width="4.109375" style="10" customWidth="1"/>
    <col min="13" max="13" width="18.109375" style="4" customWidth="1"/>
    <col min="14" max="73" width="9" style="4"/>
    <col min="74" max="16384" width="9" style="1"/>
  </cols>
  <sheetData>
    <row r="1" spans="1:13" ht="24.9" customHeight="1" thickBot="1" x14ac:dyDescent="0.45">
      <c r="A1" s="124" t="s">
        <v>31</v>
      </c>
      <c r="B1" s="125"/>
      <c r="C1" s="125"/>
      <c r="D1" s="125"/>
      <c r="E1" s="125"/>
      <c r="F1" s="125"/>
      <c r="G1" s="125"/>
      <c r="H1" s="125"/>
      <c r="I1" s="125"/>
      <c r="J1" s="126"/>
      <c r="K1" s="29"/>
      <c r="M1" s="12"/>
    </row>
    <row r="2" spans="1:13" s="4" customFormat="1" ht="24.9" customHeight="1" thickBot="1" x14ac:dyDescent="0.35">
      <c r="K2" s="30"/>
      <c r="L2" s="10"/>
      <c r="M2" s="13" t="s">
        <v>24</v>
      </c>
    </row>
    <row r="3" spans="1:13" s="4" customFormat="1" ht="24.9" customHeight="1" x14ac:dyDescent="0.3">
      <c r="A3" s="18" t="s">
        <v>0</v>
      </c>
      <c r="B3" s="19" t="s">
        <v>1</v>
      </c>
      <c r="C3" s="136" t="s">
        <v>143</v>
      </c>
      <c r="D3" s="137"/>
      <c r="E3" s="134" t="s">
        <v>73</v>
      </c>
      <c r="F3" s="138"/>
      <c r="G3" s="136" t="s">
        <v>153</v>
      </c>
      <c r="H3" s="137"/>
      <c r="I3" s="134" t="s">
        <v>3</v>
      </c>
      <c r="J3" s="135"/>
      <c r="K3" s="30"/>
      <c r="L3" s="10"/>
      <c r="M3" s="13"/>
    </row>
    <row r="4" spans="1:13" s="4" customFormat="1" ht="24.9" customHeight="1" x14ac:dyDescent="0.3">
      <c r="A4" s="22" t="s">
        <v>27</v>
      </c>
      <c r="B4" s="16" t="s">
        <v>11</v>
      </c>
      <c r="C4" s="142" t="s">
        <v>152</v>
      </c>
      <c r="D4" s="144"/>
      <c r="E4" s="142"/>
      <c r="F4" s="144"/>
      <c r="G4" s="142"/>
      <c r="H4" s="144"/>
      <c r="I4" s="142"/>
      <c r="J4" s="143"/>
      <c r="K4" s="30"/>
      <c r="L4" s="10"/>
      <c r="M4" s="13"/>
    </row>
    <row r="5" spans="1:13" s="4" customFormat="1" ht="24.9" customHeight="1" x14ac:dyDescent="0.3">
      <c r="A5" s="24" t="s">
        <v>10</v>
      </c>
      <c r="B5" s="17" t="s">
        <v>11</v>
      </c>
      <c r="C5" s="139" t="s">
        <v>150</v>
      </c>
      <c r="D5" s="141"/>
      <c r="E5" s="139"/>
      <c r="F5" s="141"/>
      <c r="G5" s="139"/>
      <c r="H5" s="141"/>
      <c r="I5" s="139"/>
      <c r="J5" s="140"/>
      <c r="K5" s="30"/>
      <c r="L5" s="10"/>
      <c r="M5" s="13"/>
    </row>
    <row r="6" spans="1:13" s="4" customFormat="1" ht="24.9" customHeight="1" x14ac:dyDescent="0.3">
      <c r="A6" s="22" t="s">
        <v>6</v>
      </c>
      <c r="B6" s="16" t="s">
        <v>13</v>
      </c>
      <c r="C6" s="142" t="s">
        <v>152</v>
      </c>
      <c r="D6" s="144"/>
      <c r="E6" s="142"/>
      <c r="F6" s="144"/>
      <c r="G6" s="142"/>
      <c r="H6" s="144"/>
      <c r="I6" s="142"/>
      <c r="J6" s="143"/>
      <c r="K6" s="30"/>
      <c r="L6" s="10"/>
      <c r="M6" s="13"/>
    </row>
    <row r="7" spans="1:13" s="7" customFormat="1" ht="24.9" customHeight="1" thickBot="1" x14ac:dyDescent="0.5">
      <c r="A7" s="109" t="s">
        <v>7</v>
      </c>
      <c r="B7" s="110" t="s">
        <v>14</v>
      </c>
      <c r="C7" s="145" t="s">
        <v>151</v>
      </c>
      <c r="D7" s="146"/>
      <c r="E7" s="145"/>
      <c r="F7" s="146"/>
      <c r="G7" s="145"/>
      <c r="H7" s="146"/>
      <c r="I7" s="145"/>
      <c r="J7" s="147"/>
      <c r="K7" s="31"/>
      <c r="L7" s="31"/>
      <c r="M7" s="14"/>
    </row>
    <row r="8" spans="1:13" s="4" customFormat="1" ht="24.9" customHeight="1" x14ac:dyDescent="0.3">
      <c r="K8" s="30"/>
      <c r="L8" s="10"/>
    </row>
    <row r="9" spans="1:13" s="4" customFormat="1" ht="26.25" customHeight="1" x14ac:dyDescent="0.3">
      <c r="K9" s="30"/>
      <c r="L9" s="10"/>
    </row>
    <row r="10" spans="1:13" s="4" customFormat="1" ht="26.25" customHeight="1" x14ac:dyDescent="0.3">
      <c r="K10" s="30"/>
      <c r="L10" s="10"/>
    </row>
    <row r="11" spans="1:13" s="4" customFormat="1" ht="26.25" customHeight="1" x14ac:dyDescent="0.3">
      <c r="K11" s="30"/>
      <c r="L11" s="10"/>
    </row>
    <row r="12" spans="1:13" s="4" customFormat="1" ht="26.25" customHeight="1" x14ac:dyDescent="0.3">
      <c r="K12" s="30"/>
      <c r="L12" s="10"/>
    </row>
    <row r="13" spans="1:13" s="4" customFormat="1" ht="26.25" customHeight="1" x14ac:dyDescent="0.3">
      <c r="K13" s="30"/>
      <c r="L13" s="10"/>
    </row>
    <row r="14" spans="1:13" s="4" customFormat="1" ht="26.25" customHeight="1" x14ac:dyDescent="0.3">
      <c r="K14" s="30"/>
      <c r="L14" s="10"/>
    </row>
    <row r="15" spans="1:13" s="4" customFormat="1" ht="26.25" customHeight="1" x14ac:dyDescent="0.3">
      <c r="K15" s="30"/>
      <c r="L15" s="10"/>
    </row>
    <row r="16" spans="1:13" s="4" customFormat="1" ht="26.25" customHeight="1" x14ac:dyDescent="0.3">
      <c r="K16" s="30"/>
      <c r="L16" s="10"/>
    </row>
    <row r="17" spans="11:12" s="4" customFormat="1" ht="26.25" customHeight="1" x14ac:dyDescent="0.3">
      <c r="K17" s="30"/>
      <c r="L17" s="10"/>
    </row>
    <row r="18" spans="11:12" s="4" customFormat="1" ht="26.25" customHeight="1" x14ac:dyDescent="0.3">
      <c r="K18" s="30"/>
      <c r="L18" s="10"/>
    </row>
    <row r="19" spans="11:12" s="4" customFormat="1" ht="26.25" customHeight="1" x14ac:dyDescent="0.3">
      <c r="K19" s="30"/>
      <c r="L19" s="10"/>
    </row>
    <row r="20" spans="11:12" s="4" customFormat="1" ht="26.25" customHeight="1" x14ac:dyDescent="0.3">
      <c r="K20" s="30"/>
      <c r="L20" s="10"/>
    </row>
    <row r="21" spans="11:12" s="4" customFormat="1" ht="26.25" customHeight="1" x14ac:dyDescent="0.3">
      <c r="K21" s="30"/>
      <c r="L21" s="10"/>
    </row>
    <row r="22" spans="11:12" s="4" customFormat="1" ht="26.25" customHeight="1" x14ac:dyDescent="0.3">
      <c r="K22" s="30"/>
      <c r="L22" s="10"/>
    </row>
    <row r="23" spans="11:12" s="4" customFormat="1" ht="26.25" customHeight="1" x14ac:dyDescent="0.3">
      <c r="K23" s="30"/>
      <c r="L23" s="10"/>
    </row>
    <row r="24" spans="11:12" s="4" customFormat="1" ht="26.25" customHeight="1" x14ac:dyDescent="0.3">
      <c r="K24" s="30"/>
      <c r="L24" s="10"/>
    </row>
    <row r="25" spans="11:12" s="4" customFormat="1" ht="26.25" customHeight="1" x14ac:dyDescent="0.3">
      <c r="K25" s="30"/>
      <c r="L25" s="10"/>
    </row>
    <row r="26" spans="11:12" s="4" customFormat="1" ht="26.25" customHeight="1" x14ac:dyDescent="0.3">
      <c r="K26" s="30"/>
      <c r="L26" s="10"/>
    </row>
    <row r="27" spans="11:12" s="4" customFormat="1" ht="26.25" customHeight="1" x14ac:dyDescent="0.3">
      <c r="K27" s="30"/>
      <c r="L27" s="10"/>
    </row>
    <row r="28" spans="11:12" s="4" customFormat="1" ht="26.25" customHeight="1" x14ac:dyDescent="0.3">
      <c r="K28" s="30"/>
      <c r="L28" s="10"/>
    </row>
    <row r="29" spans="11:12" s="4" customFormat="1" ht="26.25" customHeight="1" x14ac:dyDescent="0.3">
      <c r="K29" s="30"/>
      <c r="L29" s="10"/>
    </row>
    <row r="30" spans="11:12" s="4" customFormat="1" ht="26.25" customHeight="1" x14ac:dyDescent="0.3">
      <c r="K30" s="30"/>
      <c r="L30" s="10"/>
    </row>
    <row r="31" spans="11:12" s="4" customFormat="1" ht="26.25" customHeight="1" x14ac:dyDescent="0.3">
      <c r="K31" s="30"/>
      <c r="L31" s="10"/>
    </row>
    <row r="32" spans="11:12" s="4" customFormat="1" ht="26.25" customHeight="1" x14ac:dyDescent="0.3">
      <c r="K32" s="30"/>
      <c r="L32" s="10"/>
    </row>
    <row r="33" spans="11:12" s="4" customFormat="1" ht="26.25" customHeight="1" x14ac:dyDescent="0.3">
      <c r="K33" s="30"/>
      <c r="L33" s="10"/>
    </row>
    <row r="34" spans="11:12" s="4" customFormat="1" ht="26.25" customHeight="1" x14ac:dyDescent="0.3">
      <c r="K34" s="30"/>
      <c r="L34" s="10"/>
    </row>
    <row r="35" spans="11:12" s="4" customFormat="1" ht="26.25" customHeight="1" x14ac:dyDescent="0.3">
      <c r="K35" s="30"/>
      <c r="L35" s="10"/>
    </row>
    <row r="36" spans="11:12" s="4" customFormat="1" ht="26.25" customHeight="1" x14ac:dyDescent="0.3">
      <c r="K36" s="30"/>
      <c r="L36" s="10"/>
    </row>
    <row r="37" spans="11:12" s="4" customFormat="1" ht="26.25" customHeight="1" x14ac:dyDescent="0.3">
      <c r="K37" s="30"/>
      <c r="L37" s="10"/>
    </row>
    <row r="38" spans="11:12" s="4" customFormat="1" ht="26.25" customHeight="1" x14ac:dyDescent="0.3">
      <c r="K38" s="30"/>
      <c r="L38" s="10"/>
    </row>
    <row r="39" spans="11:12" s="4" customFormat="1" ht="26.25" customHeight="1" x14ac:dyDescent="0.3">
      <c r="K39" s="30"/>
      <c r="L39" s="10"/>
    </row>
    <row r="40" spans="11:12" s="4" customFormat="1" ht="26.25" customHeight="1" x14ac:dyDescent="0.3">
      <c r="K40" s="30"/>
      <c r="L40" s="10"/>
    </row>
    <row r="41" spans="11:12" s="4" customFormat="1" ht="26.25" customHeight="1" x14ac:dyDescent="0.3">
      <c r="K41" s="30"/>
      <c r="L41" s="10"/>
    </row>
    <row r="42" spans="11:12" s="4" customFormat="1" ht="26.25" customHeight="1" x14ac:dyDescent="0.3">
      <c r="K42" s="30"/>
      <c r="L42" s="10"/>
    </row>
    <row r="43" spans="11:12" s="4" customFormat="1" ht="26.25" customHeight="1" x14ac:dyDescent="0.3">
      <c r="K43" s="30"/>
      <c r="L43" s="10"/>
    </row>
    <row r="44" spans="11:12" s="4" customFormat="1" ht="26.25" customHeight="1" x14ac:dyDescent="0.3">
      <c r="K44" s="30"/>
      <c r="L44" s="10"/>
    </row>
    <row r="45" spans="11:12" s="4" customFormat="1" ht="26.25" customHeight="1" x14ac:dyDescent="0.3">
      <c r="K45" s="30"/>
      <c r="L45" s="10"/>
    </row>
    <row r="46" spans="11:12" s="4" customFormat="1" ht="26.25" customHeight="1" x14ac:dyDescent="0.3">
      <c r="K46" s="30"/>
      <c r="L46" s="10"/>
    </row>
    <row r="47" spans="11:12" s="4" customFormat="1" ht="26.25" customHeight="1" x14ac:dyDescent="0.3">
      <c r="K47" s="30"/>
      <c r="L47" s="10"/>
    </row>
    <row r="48" spans="11:12" s="4" customFormat="1" ht="26.25" customHeight="1" x14ac:dyDescent="0.3">
      <c r="K48" s="30"/>
      <c r="L48" s="10"/>
    </row>
    <row r="49" spans="11:12" s="4" customFormat="1" ht="26.25" customHeight="1" x14ac:dyDescent="0.3">
      <c r="K49" s="30"/>
      <c r="L49" s="10"/>
    </row>
    <row r="50" spans="11:12" s="4" customFormat="1" ht="26.25" customHeight="1" x14ac:dyDescent="0.3">
      <c r="K50" s="30"/>
      <c r="L50" s="10"/>
    </row>
    <row r="51" spans="11:12" s="4" customFormat="1" ht="26.25" customHeight="1" x14ac:dyDescent="0.3">
      <c r="K51" s="30"/>
      <c r="L51" s="10"/>
    </row>
    <row r="52" spans="11:12" s="4" customFormat="1" ht="26.25" customHeight="1" x14ac:dyDescent="0.3">
      <c r="K52" s="30"/>
      <c r="L52" s="10"/>
    </row>
    <row r="53" spans="11:12" s="4" customFormat="1" ht="26.25" customHeight="1" x14ac:dyDescent="0.3">
      <c r="K53" s="30"/>
      <c r="L53" s="10"/>
    </row>
    <row r="54" spans="11:12" s="4" customFormat="1" ht="26.25" customHeight="1" x14ac:dyDescent="0.3">
      <c r="K54" s="30"/>
      <c r="L54" s="10"/>
    </row>
    <row r="55" spans="11:12" s="4" customFormat="1" ht="26.25" customHeight="1" x14ac:dyDescent="0.3">
      <c r="K55" s="30"/>
      <c r="L55" s="10"/>
    </row>
    <row r="56" spans="11:12" s="4" customFormat="1" ht="26.25" customHeight="1" x14ac:dyDescent="0.3">
      <c r="K56" s="30"/>
      <c r="L56" s="10"/>
    </row>
    <row r="57" spans="11:12" s="4" customFormat="1" ht="26.25" customHeight="1" x14ac:dyDescent="0.3">
      <c r="K57" s="30"/>
      <c r="L57" s="10"/>
    </row>
    <row r="58" spans="11:12" s="4" customFormat="1" ht="26.25" customHeight="1" x14ac:dyDescent="0.3">
      <c r="K58" s="30"/>
      <c r="L58" s="10"/>
    </row>
    <row r="59" spans="11:12" s="4" customFormat="1" ht="26.25" customHeight="1" x14ac:dyDescent="0.3">
      <c r="K59" s="30"/>
      <c r="L59" s="10"/>
    </row>
    <row r="60" spans="11:12" s="4" customFormat="1" ht="26.25" customHeight="1" x14ac:dyDescent="0.3">
      <c r="K60" s="30"/>
      <c r="L60" s="10"/>
    </row>
    <row r="61" spans="11:12" s="4" customFormat="1" ht="26.25" customHeight="1" x14ac:dyDescent="0.3">
      <c r="K61" s="30"/>
      <c r="L61" s="10"/>
    </row>
    <row r="62" spans="11:12" s="4" customFormat="1" ht="26.25" customHeight="1" x14ac:dyDescent="0.3">
      <c r="K62" s="30"/>
      <c r="L62" s="10"/>
    </row>
    <row r="63" spans="11:12" s="4" customFormat="1" ht="26.25" customHeight="1" x14ac:dyDescent="0.3">
      <c r="K63" s="30"/>
      <c r="L63" s="10"/>
    </row>
    <row r="64" spans="11:12" s="4" customFormat="1" ht="26.25" customHeight="1" x14ac:dyDescent="0.3">
      <c r="K64" s="30"/>
      <c r="L64" s="10"/>
    </row>
    <row r="65" spans="11:12" s="4" customFormat="1" ht="26.25" customHeight="1" x14ac:dyDescent="0.3">
      <c r="K65" s="30"/>
      <c r="L65" s="10"/>
    </row>
    <row r="66" spans="11:12" s="4" customFormat="1" ht="26.25" customHeight="1" x14ac:dyDescent="0.3">
      <c r="K66" s="30"/>
      <c r="L66" s="10"/>
    </row>
    <row r="67" spans="11:12" s="4" customFormat="1" ht="26.25" customHeight="1" x14ac:dyDescent="0.3">
      <c r="K67" s="30"/>
      <c r="L67" s="10"/>
    </row>
    <row r="68" spans="11:12" s="4" customFormat="1" ht="26.25" customHeight="1" x14ac:dyDescent="0.3">
      <c r="K68" s="30"/>
      <c r="L68" s="10"/>
    </row>
    <row r="69" spans="11:12" s="4" customFormat="1" ht="26.25" customHeight="1" x14ac:dyDescent="0.3">
      <c r="K69" s="30"/>
      <c r="L69" s="10"/>
    </row>
    <row r="70" spans="11:12" s="4" customFormat="1" ht="26.25" customHeight="1" x14ac:dyDescent="0.3">
      <c r="K70" s="30"/>
      <c r="L70" s="10"/>
    </row>
    <row r="71" spans="11:12" s="4" customFormat="1" ht="26.25" customHeight="1" x14ac:dyDescent="0.3">
      <c r="K71" s="30"/>
      <c r="L71" s="10"/>
    </row>
    <row r="72" spans="11:12" s="4" customFormat="1" ht="26.25" customHeight="1" x14ac:dyDescent="0.3">
      <c r="K72" s="30"/>
      <c r="L72" s="10"/>
    </row>
    <row r="73" spans="11:12" s="4" customFormat="1" ht="26.25" customHeight="1" x14ac:dyDescent="0.3">
      <c r="K73" s="30"/>
      <c r="L73" s="10"/>
    </row>
    <row r="74" spans="11:12" s="4" customFormat="1" ht="26.25" customHeight="1" x14ac:dyDescent="0.3">
      <c r="K74" s="30"/>
      <c r="L74" s="10"/>
    </row>
    <row r="75" spans="11:12" s="4" customFormat="1" ht="26.25" customHeight="1" x14ac:dyDescent="0.3">
      <c r="K75" s="30"/>
      <c r="L75" s="10"/>
    </row>
    <row r="76" spans="11:12" s="4" customFormat="1" ht="26.25" customHeight="1" x14ac:dyDescent="0.3">
      <c r="K76" s="30"/>
      <c r="L76" s="10"/>
    </row>
    <row r="77" spans="11:12" s="4" customFormat="1" ht="26.25" customHeight="1" x14ac:dyDescent="0.3">
      <c r="K77" s="30"/>
      <c r="L77" s="10"/>
    </row>
    <row r="78" spans="11:12" s="4" customFormat="1" ht="26.25" customHeight="1" x14ac:dyDescent="0.3">
      <c r="K78" s="30"/>
      <c r="L78" s="10"/>
    </row>
    <row r="79" spans="11:12" s="4" customFormat="1" ht="26.25" customHeight="1" x14ac:dyDescent="0.3">
      <c r="K79" s="30"/>
      <c r="L79" s="10"/>
    </row>
    <row r="80" spans="11:12" s="4" customFormat="1" ht="26.25" customHeight="1" x14ac:dyDescent="0.3">
      <c r="K80" s="30"/>
      <c r="L80" s="10"/>
    </row>
    <row r="81" spans="11:12" s="4" customFormat="1" ht="26.25" customHeight="1" x14ac:dyDescent="0.3">
      <c r="K81" s="30"/>
      <c r="L81" s="10"/>
    </row>
    <row r="82" spans="11:12" s="4" customFormat="1" ht="26.25" customHeight="1" x14ac:dyDescent="0.3">
      <c r="K82" s="30"/>
      <c r="L82" s="10"/>
    </row>
    <row r="83" spans="11:12" s="4" customFormat="1" ht="26.25" customHeight="1" x14ac:dyDescent="0.3">
      <c r="K83" s="30"/>
      <c r="L83" s="10"/>
    </row>
    <row r="84" spans="11:12" s="4" customFormat="1" ht="26.25" customHeight="1" x14ac:dyDescent="0.3">
      <c r="K84" s="30"/>
      <c r="L84" s="10"/>
    </row>
    <row r="85" spans="11:12" s="4" customFormat="1" ht="26.25" customHeight="1" x14ac:dyDescent="0.3">
      <c r="K85" s="30"/>
      <c r="L85" s="10"/>
    </row>
    <row r="86" spans="11:12" s="4" customFormat="1" ht="26.25" customHeight="1" x14ac:dyDescent="0.3">
      <c r="K86" s="30"/>
      <c r="L86" s="10"/>
    </row>
    <row r="87" spans="11:12" s="4" customFormat="1" ht="26.25" customHeight="1" x14ac:dyDescent="0.3">
      <c r="K87" s="30"/>
      <c r="L87" s="10"/>
    </row>
    <row r="88" spans="11:12" s="4" customFormat="1" ht="26.25" customHeight="1" x14ac:dyDescent="0.3">
      <c r="K88" s="30"/>
      <c r="L88" s="10"/>
    </row>
    <row r="89" spans="11:12" s="4" customFormat="1" ht="26.25" customHeight="1" x14ac:dyDescent="0.3">
      <c r="K89" s="30"/>
      <c r="L89" s="10"/>
    </row>
    <row r="90" spans="11:12" s="4" customFormat="1" ht="26.25" customHeight="1" x14ac:dyDescent="0.3">
      <c r="K90" s="30"/>
      <c r="L90" s="10"/>
    </row>
    <row r="91" spans="11:12" s="4" customFormat="1" ht="26.25" customHeight="1" x14ac:dyDescent="0.3">
      <c r="K91" s="30"/>
      <c r="L91" s="10"/>
    </row>
    <row r="92" spans="11:12" s="4" customFormat="1" ht="26.25" customHeight="1" x14ac:dyDescent="0.3">
      <c r="K92" s="30"/>
      <c r="L92" s="10"/>
    </row>
    <row r="93" spans="11:12" s="4" customFormat="1" ht="26.25" customHeight="1" x14ac:dyDescent="0.3">
      <c r="K93" s="30"/>
      <c r="L93" s="10"/>
    </row>
    <row r="94" spans="11:12" s="4" customFormat="1" ht="26.25" customHeight="1" x14ac:dyDescent="0.3">
      <c r="K94" s="30"/>
      <c r="L94" s="10"/>
    </row>
    <row r="95" spans="11:12" s="4" customFormat="1" ht="26.25" customHeight="1" x14ac:dyDescent="0.3">
      <c r="K95" s="30"/>
      <c r="L95" s="10"/>
    </row>
    <row r="96" spans="11:12" s="4" customFormat="1" ht="26.25" customHeight="1" x14ac:dyDescent="0.3">
      <c r="K96" s="30"/>
      <c r="L96" s="10"/>
    </row>
    <row r="97" spans="11:12" s="4" customFormat="1" ht="26.25" customHeight="1" x14ac:dyDescent="0.3">
      <c r="K97" s="30"/>
      <c r="L97" s="10"/>
    </row>
    <row r="98" spans="11:12" s="4" customFormat="1" ht="26.25" customHeight="1" x14ac:dyDescent="0.3">
      <c r="K98" s="30"/>
      <c r="L98" s="10"/>
    </row>
    <row r="99" spans="11:12" s="4" customFormat="1" ht="26.25" customHeight="1" x14ac:dyDescent="0.3">
      <c r="K99" s="30"/>
      <c r="L99" s="10"/>
    </row>
    <row r="100" spans="11:12" s="4" customFormat="1" ht="26.25" customHeight="1" x14ac:dyDescent="0.3">
      <c r="K100" s="30"/>
      <c r="L100" s="10"/>
    </row>
    <row r="101" spans="11:12" s="4" customFormat="1" ht="26.25" customHeight="1" x14ac:dyDescent="0.3">
      <c r="K101" s="30"/>
      <c r="L101" s="10"/>
    </row>
    <row r="102" spans="11:12" s="4" customFormat="1" ht="26.25" customHeight="1" x14ac:dyDescent="0.3">
      <c r="K102" s="30"/>
      <c r="L102" s="10"/>
    </row>
    <row r="103" spans="11:12" s="4" customFormat="1" ht="26.25" customHeight="1" x14ac:dyDescent="0.3">
      <c r="K103" s="30"/>
      <c r="L103" s="10"/>
    </row>
    <row r="104" spans="11:12" s="4" customFormat="1" ht="26.25" customHeight="1" x14ac:dyDescent="0.3">
      <c r="K104" s="30"/>
      <c r="L104" s="10"/>
    </row>
    <row r="105" spans="11:12" s="4" customFormat="1" ht="26.25" customHeight="1" x14ac:dyDescent="0.3">
      <c r="K105" s="30"/>
      <c r="L105" s="10"/>
    </row>
    <row r="106" spans="11:12" s="4" customFormat="1" ht="26.25" customHeight="1" x14ac:dyDescent="0.3">
      <c r="K106" s="30"/>
      <c r="L106" s="10"/>
    </row>
    <row r="107" spans="11:12" s="4" customFormat="1" ht="26.25" customHeight="1" x14ac:dyDescent="0.3">
      <c r="K107" s="30"/>
      <c r="L107" s="10"/>
    </row>
    <row r="108" spans="11:12" s="4" customFormat="1" ht="26.25" customHeight="1" x14ac:dyDescent="0.3">
      <c r="K108" s="30"/>
      <c r="L108" s="10"/>
    </row>
    <row r="109" spans="11:12" s="4" customFormat="1" ht="26.25" customHeight="1" x14ac:dyDescent="0.3">
      <c r="K109" s="30"/>
      <c r="L109" s="10"/>
    </row>
    <row r="110" spans="11:12" s="4" customFormat="1" ht="26.25" customHeight="1" x14ac:dyDescent="0.3">
      <c r="K110" s="30"/>
      <c r="L110" s="10"/>
    </row>
    <row r="111" spans="11:12" s="4" customFormat="1" ht="26.25" customHeight="1" x14ac:dyDescent="0.3">
      <c r="K111" s="30"/>
      <c r="L111" s="10"/>
    </row>
    <row r="112" spans="11:12" s="4" customFormat="1" ht="26.25" customHeight="1" x14ac:dyDescent="0.3">
      <c r="K112" s="30"/>
      <c r="L112" s="10"/>
    </row>
    <row r="113" spans="11:12" s="4" customFormat="1" ht="26.25" customHeight="1" x14ac:dyDescent="0.3">
      <c r="K113" s="30"/>
      <c r="L113" s="10"/>
    </row>
    <row r="114" spans="11:12" s="4" customFormat="1" ht="26.25" customHeight="1" x14ac:dyDescent="0.3">
      <c r="K114" s="30"/>
      <c r="L114" s="10"/>
    </row>
    <row r="115" spans="11:12" s="4" customFormat="1" ht="26.25" customHeight="1" x14ac:dyDescent="0.3">
      <c r="K115" s="30"/>
      <c r="L115" s="10"/>
    </row>
    <row r="116" spans="11:12" s="4" customFormat="1" ht="26.25" customHeight="1" x14ac:dyDescent="0.3">
      <c r="K116" s="30"/>
      <c r="L116" s="10"/>
    </row>
    <row r="117" spans="11:12" s="4" customFormat="1" ht="26.25" customHeight="1" x14ac:dyDescent="0.3">
      <c r="K117" s="30"/>
      <c r="L117" s="10"/>
    </row>
    <row r="118" spans="11:12" s="4" customFormat="1" ht="26.25" customHeight="1" x14ac:dyDescent="0.3">
      <c r="K118" s="30"/>
      <c r="L118" s="10"/>
    </row>
    <row r="119" spans="11:12" s="4" customFormat="1" ht="26.25" customHeight="1" x14ac:dyDescent="0.3">
      <c r="K119" s="30"/>
      <c r="L119" s="10"/>
    </row>
    <row r="120" spans="11:12" s="4" customFormat="1" ht="26.25" customHeight="1" x14ac:dyDescent="0.3">
      <c r="K120" s="30"/>
      <c r="L120" s="10"/>
    </row>
    <row r="121" spans="11:12" s="4" customFormat="1" ht="26.25" customHeight="1" x14ac:dyDescent="0.3">
      <c r="K121" s="30"/>
      <c r="L121" s="10"/>
    </row>
    <row r="122" spans="11:12" s="4" customFormat="1" ht="26.25" customHeight="1" x14ac:dyDescent="0.3">
      <c r="K122" s="30"/>
      <c r="L122" s="10"/>
    </row>
    <row r="123" spans="11:12" s="4" customFormat="1" ht="26.25" customHeight="1" x14ac:dyDescent="0.3">
      <c r="K123" s="30"/>
      <c r="L123" s="10"/>
    </row>
    <row r="124" spans="11:12" s="4" customFormat="1" ht="26.25" customHeight="1" x14ac:dyDescent="0.3">
      <c r="K124" s="30"/>
      <c r="L124" s="10"/>
    </row>
    <row r="125" spans="11:12" s="4" customFormat="1" ht="26.25" customHeight="1" x14ac:dyDescent="0.3">
      <c r="K125" s="30"/>
      <c r="L125" s="10"/>
    </row>
    <row r="126" spans="11:12" s="4" customFormat="1" ht="26.25" customHeight="1" x14ac:dyDescent="0.3">
      <c r="K126" s="30"/>
      <c r="L126" s="10"/>
    </row>
    <row r="127" spans="11:12" s="4" customFormat="1" ht="26.25" customHeight="1" x14ac:dyDescent="0.3">
      <c r="K127" s="30"/>
      <c r="L127" s="10"/>
    </row>
    <row r="128" spans="11:12" s="4" customFormat="1" ht="26.25" customHeight="1" x14ac:dyDescent="0.3">
      <c r="K128" s="30"/>
      <c r="L128" s="10"/>
    </row>
    <row r="129" spans="11:12" s="4" customFormat="1" ht="26.25" customHeight="1" x14ac:dyDescent="0.3">
      <c r="K129" s="30"/>
      <c r="L129" s="10"/>
    </row>
    <row r="130" spans="11:12" s="4" customFormat="1" ht="26.25" customHeight="1" x14ac:dyDescent="0.3">
      <c r="K130" s="30"/>
      <c r="L130" s="10"/>
    </row>
    <row r="131" spans="11:12" s="4" customFormat="1" ht="26.25" customHeight="1" x14ac:dyDescent="0.3">
      <c r="K131" s="30"/>
      <c r="L131" s="10"/>
    </row>
    <row r="132" spans="11:12" s="4" customFormat="1" ht="26.25" customHeight="1" x14ac:dyDescent="0.3">
      <c r="K132" s="30"/>
      <c r="L132" s="10"/>
    </row>
    <row r="133" spans="11:12" s="4" customFormat="1" ht="26.25" customHeight="1" x14ac:dyDescent="0.3">
      <c r="K133" s="30"/>
      <c r="L133" s="10"/>
    </row>
    <row r="134" spans="11:12" s="4" customFormat="1" ht="26.25" customHeight="1" x14ac:dyDescent="0.3">
      <c r="K134" s="30"/>
      <c r="L134" s="10"/>
    </row>
    <row r="135" spans="11:12" s="4" customFormat="1" ht="26.25" customHeight="1" x14ac:dyDescent="0.3">
      <c r="K135" s="30"/>
      <c r="L135" s="10"/>
    </row>
    <row r="136" spans="11:12" s="4" customFormat="1" ht="26.25" customHeight="1" x14ac:dyDescent="0.3">
      <c r="K136" s="30"/>
      <c r="L136" s="10"/>
    </row>
    <row r="137" spans="11:12" s="4" customFormat="1" ht="26.25" customHeight="1" x14ac:dyDescent="0.3">
      <c r="K137" s="30"/>
      <c r="L137" s="10"/>
    </row>
    <row r="138" spans="11:12" s="4" customFormat="1" ht="26.25" customHeight="1" x14ac:dyDescent="0.3">
      <c r="K138" s="30"/>
      <c r="L138" s="10"/>
    </row>
    <row r="139" spans="11:12" s="4" customFormat="1" ht="26.25" customHeight="1" x14ac:dyDescent="0.3">
      <c r="K139" s="30"/>
      <c r="L139" s="10"/>
    </row>
    <row r="140" spans="11:12" s="4" customFormat="1" ht="26.25" customHeight="1" x14ac:dyDescent="0.3">
      <c r="K140" s="30"/>
      <c r="L140" s="10"/>
    </row>
    <row r="141" spans="11:12" s="4" customFormat="1" ht="26.25" customHeight="1" x14ac:dyDescent="0.3">
      <c r="K141" s="30"/>
      <c r="L141" s="10"/>
    </row>
    <row r="142" spans="11:12" s="4" customFormat="1" ht="26.25" customHeight="1" x14ac:dyDescent="0.3">
      <c r="K142" s="30"/>
      <c r="L142" s="10"/>
    </row>
    <row r="143" spans="11:12" s="4" customFormat="1" ht="26.25" customHeight="1" x14ac:dyDescent="0.3">
      <c r="K143" s="30"/>
      <c r="L143" s="10"/>
    </row>
    <row r="144" spans="11:12" s="4" customFormat="1" ht="26.25" customHeight="1" x14ac:dyDescent="0.3">
      <c r="K144" s="30"/>
      <c r="L144" s="10"/>
    </row>
    <row r="145" spans="11:12" s="4" customFormat="1" ht="26.25" customHeight="1" x14ac:dyDescent="0.3">
      <c r="K145" s="30"/>
      <c r="L145" s="10"/>
    </row>
    <row r="146" spans="11:12" s="4" customFormat="1" ht="26.25" customHeight="1" x14ac:dyDescent="0.3">
      <c r="K146" s="30"/>
      <c r="L146" s="10"/>
    </row>
    <row r="147" spans="11:12" s="4" customFormat="1" ht="26.25" customHeight="1" x14ac:dyDescent="0.3">
      <c r="K147" s="30"/>
      <c r="L147" s="10"/>
    </row>
    <row r="148" spans="11:12" s="4" customFormat="1" ht="26.25" customHeight="1" x14ac:dyDescent="0.3">
      <c r="K148" s="30"/>
      <c r="L148" s="10"/>
    </row>
    <row r="149" spans="11:12" s="4" customFormat="1" ht="26.25" customHeight="1" x14ac:dyDescent="0.3">
      <c r="K149" s="30"/>
      <c r="L149" s="10"/>
    </row>
    <row r="150" spans="11:12" s="4" customFormat="1" ht="26.25" customHeight="1" x14ac:dyDescent="0.3">
      <c r="K150" s="30"/>
      <c r="L150" s="10"/>
    </row>
    <row r="151" spans="11:12" s="4" customFormat="1" ht="26.25" customHeight="1" x14ac:dyDescent="0.3">
      <c r="K151" s="30"/>
      <c r="L151" s="10"/>
    </row>
    <row r="152" spans="11:12" s="4" customFormat="1" ht="26.25" customHeight="1" x14ac:dyDescent="0.3">
      <c r="K152" s="30"/>
      <c r="L152" s="10"/>
    </row>
    <row r="153" spans="11:12" s="4" customFormat="1" ht="26.25" customHeight="1" x14ac:dyDescent="0.3">
      <c r="K153" s="30"/>
      <c r="L153" s="10"/>
    </row>
    <row r="154" spans="11:12" s="4" customFormat="1" ht="26.25" customHeight="1" x14ac:dyDescent="0.3">
      <c r="K154" s="30"/>
      <c r="L154" s="10"/>
    </row>
    <row r="155" spans="11:12" s="4" customFormat="1" ht="26.25" customHeight="1" x14ac:dyDescent="0.3">
      <c r="K155" s="30"/>
      <c r="L155" s="10"/>
    </row>
    <row r="156" spans="11:12" s="4" customFormat="1" ht="26.25" customHeight="1" x14ac:dyDescent="0.3">
      <c r="K156" s="30"/>
      <c r="L156" s="10"/>
    </row>
    <row r="157" spans="11:12" s="4" customFormat="1" ht="26.25" customHeight="1" x14ac:dyDescent="0.3">
      <c r="K157" s="30"/>
      <c r="L157" s="10"/>
    </row>
    <row r="158" spans="11:12" s="4" customFormat="1" ht="26.25" customHeight="1" x14ac:dyDescent="0.3">
      <c r="K158" s="30"/>
      <c r="L158" s="10"/>
    </row>
    <row r="159" spans="11:12" s="4" customFormat="1" ht="26.25" customHeight="1" x14ac:dyDescent="0.3">
      <c r="K159" s="30"/>
      <c r="L159" s="10"/>
    </row>
    <row r="160" spans="11:12" s="4" customFormat="1" ht="26.25" customHeight="1" x14ac:dyDescent="0.3">
      <c r="K160" s="30"/>
      <c r="L160" s="10"/>
    </row>
    <row r="161" spans="11:12" s="4" customFormat="1" ht="26.25" customHeight="1" x14ac:dyDescent="0.3">
      <c r="K161" s="30"/>
      <c r="L161" s="10"/>
    </row>
    <row r="162" spans="11:12" s="4" customFormat="1" ht="26.25" customHeight="1" x14ac:dyDescent="0.3">
      <c r="K162" s="30"/>
      <c r="L162" s="10"/>
    </row>
    <row r="163" spans="11:12" s="4" customFormat="1" ht="26.25" customHeight="1" x14ac:dyDescent="0.3">
      <c r="K163" s="30"/>
      <c r="L163" s="10"/>
    </row>
    <row r="164" spans="11:12" s="4" customFormat="1" ht="26.25" customHeight="1" x14ac:dyDescent="0.3">
      <c r="K164" s="30"/>
      <c r="L164" s="10"/>
    </row>
    <row r="165" spans="11:12" s="4" customFormat="1" ht="26.25" customHeight="1" x14ac:dyDescent="0.3">
      <c r="K165" s="30"/>
      <c r="L165" s="10"/>
    </row>
    <row r="166" spans="11:12" s="4" customFormat="1" ht="26.25" customHeight="1" x14ac:dyDescent="0.3">
      <c r="K166" s="30"/>
      <c r="L166" s="10"/>
    </row>
    <row r="167" spans="11:12" s="4" customFormat="1" ht="26.25" customHeight="1" x14ac:dyDescent="0.3">
      <c r="K167" s="30"/>
      <c r="L167" s="10"/>
    </row>
    <row r="168" spans="11:12" s="4" customFormat="1" ht="26.25" customHeight="1" x14ac:dyDescent="0.3">
      <c r="K168" s="30"/>
      <c r="L168" s="10"/>
    </row>
    <row r="169" spans="11:12" s="4" customFormat="1" ht="26.25" customHeight="1" x14ac:dyDescent="0.3">
      <c r="K169" s="30"/>
      <c r="L169" s="10"/>
    </row>
    <row r="170" spans="11:12" s="4" customFormat="1" ht="26.25" customHeight="1" x14ac:dyDescent="0.3">
      <c r="K170" s="30"/>
      <c r="L170" s="10"/>
    </row>
    <row r="171" spans="11:12" s="4" customFormat="1" ht="26.25" customHeight="1" x14ac:dyDescent="0.3">
      <c r="K171" s="30"/>
      <c r="L171" s="10"/>
    </row>
    <row r="172" spans="11:12" s="4" customFormat="1" ht="26.25" customHeight="1" x14ac:dyDescent="0.3">
      <c r="K172" s="30"/>
      <c r="L172" s="10"/>
    </row>
    <row r="173" spans="11:12" s="4" customFormat="1" ht="26.25" customHeight="1" x14ac:dyDescent="0.3">
      <c r="K173" s="30"/>
      <c r="L173" s="10"/>
    </row>
    <row r="174" spans="11:12" s="4" customFormat="1" ht="26.25" customHeight="1" x14ac:dyDescent="0.3">
      <c r="K174" s="30"/>
      <c r="L174" s="10"/>
    </row>
    <row r="175" spans="11:12" s="4" customFormat="1" ht="26.25" customHeight="1" x14ac:dyDescent="0.3">
      <c r="K175" s="30"/>
      <c r="L175" s="10"/>
    </row>
    <row r="176" spans="11:12" s="4" customFormat="1" ht="26.25" customHeight="1" x14ac:dyDescent="0.3">
      <c r="K176" s="30"/>
      <c r="L176" s="10"/>
    </row>
    <row r="177" spans="11:12" s="4" customFormat="1" ht="26.25" customHeight="1" x14ac:dyDescent="0.3">
      <c r="K177" s="30"/>
      <c r="L177" s="10"/>
    </row>
    <row r="178" spans="11:12" s="4" customFormat="1" ht="26.25" customHeight="1" x14ac:dyDescent="0.3">
      <c r="K178" s="30"/>
      <c r="L178" s="10"/>
    </row>
    <row r="179" spans="11:12" s="4" customFormat="1" ht="26.25" customHeight="1" x14ac:dyDescent="0.3">
      <c r="K179" s="30"/>
      <c r="L179" s="10"/>
    </row>
    <row r="180" spans="11:12" s="4" customFormat="1" ht="26.25" customHeight="1" x14ac:dyDescent="0.3">
      <c r="K180" s="30"/>
      <c r="L180" s="10"/>
    </row>
    <row r="181" spans="11:12" s="4" customFormat="1" ht="26.25" customHeight="1" x14ac:dyDescent="0.3">
      <c r="K181" s="30"/>
      <c r="L181" s="10"/>
    </row>
    <row r="182" spans="11:12" s="4" customFormat="1" ht="26.25" customHeight="1" x14ac:dyDescent="0.3">
      <c r="K182" s="30"/>
      <c r="L182" s="10"/>
    </row>
    <row r="183" spans="11:12" s="4" customFormat="1" ht="26.25" customHeight="1" x14ac:dyDescent="0.3">
      <c r="K183" s="30"/>
      <c r="L183" s="10"/>
    </row>
    <row r="184" spans="11:12" s="4" customFormat="1" ht="26.25" customHeight="1" x14ac:dyDescent="0.3">
      <c r="K184" s="30"/>
      <c r="L184" s="10"/>
    </row>
    <row r="185" spans="11:12" s="4" customFormat="1" ht="26.25" customHeight="1" x14ac:dyDescent="0.3">
      <c r="K185" s="30"/>
      <c r="L185" s="10"/>
    </row>
    <row r="186" spans="11:12" s="4" customFormat="1" ht="26.25" customHeight="1" x14ac:dyDescent="0.3">
      <c r="K186" s="30"/>
      <c r="L186" s="10"/>
    </row>
    <row r="187" spans="11:12" s="4" customFormat="1" ht="26.25" customHeight="1" x14ac:dyDescent="0.3">
      <c r="K187" s="30"/>
      <c r="L187" s="10"/>
    </row>
    <row r="188" spans="11:12" s="4" customFormat="1" ht="26.25" customHeight="1" x14ac:dyDescent="0.3">
      <c r="K188" s="30"/>
      <c r="L188" s="10"/>
    </row>
    <row r="189" spans="11:12" s="4" customFormat="1" ht="26.25" customHeight="1" x14ac:dyDescent="0.3">
      <c r="K189" s="30"/>
      <c r="L189" s="10"/>
    </row>
    <row r="190" spans="11:12" s="4" customFormat="1" ht="26.25" customHeight="1" x14ac:dyDescent="0.3">
      <c r="K190" s="30"/>
      <c r="L190" s="10"/>
    </row>
    <row r="191" spans="11:12" s="4" customFormat="1" ht="26.25" customHeight="1" x14ac:dyDescent="0.3">
      <c r="K191" s="30"/>
      <c r="L191" s="10"/>
    </row>
    <row r="192" spans="11:12" s="4" customFormat="1" ht="26.25" customHeight="1" x14ac:dyDescent="0.3">
      <c r="K192" s="30"/>
      <c r="L192" s="10"/>
    </row>
    <row r="193" spans="11:12" s="4" customFormat="1" ht="26.25" customHeight="1" x14ac:dyDescent="0.3">
      <c r="K193" s="30"/>
      <c r="L193" s="10"/>
    </row>
    <row r="194" spans="11:12" s="4" customFormat="1" ht="26.25" customHeight="1" x14ac:dyDescent="0.3">
      <c r="K194" s="30"/>
      <c r="L194" s="10"/>
    </row>
    <row r="195" spans="11:12" s="4" customFormat="1" ht="26.25" customHeight="1" x14ac:dyDescent="0.3">
      <c r="K195" s="30"/>
      <c r="L195" s="10"/>
    </row>
    <row r="196" spans="11:12" s="4" customFormat="1" ht="26.25" customHeight="1" x14ac:dyDescent="0.3">
      <c r="K196" s="30"/>
      <c r="L196" s="10"/>
    </row>
    <row r="197" spans="11:12" s="4" customFormat="1" ht="26.25" customHeight="1" x14ac:dyDescent="0.3">
      <c r="K197" s="30"/>
      <c r="L197" s="10"/>
    </row>
    <row r="198" spans="11:12" s="4" customFormat="1" ht="26.25" customHeight="1" x14ac:dyDescent="0.3">
      <c r="K198" s="30"/>
      <c r="L198" s="10"/>
    </row>
    <row r="199" spans="11:12" s="4" customFormat="1" ht="26.25" customHeight="1" x14ac:dyDescent="0.3">
      <c r="K199" s="30"/>
      <c r="L199" s="10"/>
    </row>
    <row r="200" spans="11:12" s="4" customFormat="1" ht="26.25" customHeight="1" x14ac:dyDescent="0.3">
      <c r="K200" s="30"/>
      <c r="L200" s="10"/>
    </row>
    <row r="201" spans="11:12" s="4" customFormat="1" ht="26.25" customHeight="1" x14ac:dyDescent="0.3">
      <c r="K201" s="30"/>
      <c r="L201" s="10"/>
    </row>
    <row r="202" spans="11:12" s="4" customFormat="1" ht="26.25" customHeight="1" x14ac:dyDescent="0.3">
      <c r="K202" s="30"/>
      <c r="L202" s="10"/>
    </row>
    <row r="203" spans="11:12" s="4" customFormat="1" ht="26.25" customHeight="1" x14ac:dyDescent="0.3">
      <c r="K203" s="30"/>
      <c r="L203" s="10"/>
    </row>
    <row r="204" spans="11:12" s="4" customFormat="1" ht="26.25" customHeight="1" x14ac:dyDescent="0.3">
      <c r="K204" s="30"/>
      <c r="L204" s="10"/>
    </row>
    <row r="205" spans="11:12" s="4" customFormat="1" ht="26.25" customHeight="1" x14ac:dyDescent="0.3">
      <c r="K205" s="30"/>
      <c r="L205" s="10"/>
    </row>
    <row r="206" spans="11:12" s="4" customFormat="1" ht="26.25" customHeight="1" x14ac:dyDescent="0.3">
      <c r="K206" s="30"/>
      <c r="L206" s="10"/>
    </row>
    <row r="207" spans="11:12" s="4" customFormat="1" ht="26.25" customHeight="1" x14ac:dyDescent="0.3">
      <c r="K207" s="30"/>
      <c r="L207" s="10"/>
    </row>
    <row r="208" spans="11:12" s="4" customFormat="1" ht="26.25" customHeight="1" x14ac:dyDescent="0.3">
      <c r="K208" s="30"/>
      <c r="L208" s="10"/>
    </row>
    <row r="209" spans="11:12" s="4" customFormat="1" ht="26.25" customHeight="1" x14ac:dyDescent="0.3">
      <c r="K209" s="30"/>
      <c r="L209" s="10"/>
    </row>
    <row r="210" spans="11:12" s="4" customFormat="1" ht="26.25" customHeight="1" x14ac:dyDescent="0.3">
      <c r="K210" s="30"/>
      <c r="L210" s="10"/>
    </row>
    <row r="211" spans="11:12" s="4" customFormat="1" ht="26.25" customHeight="1" x14ac:dyDescent="0.3">
      <c r="K211" s="30"/>
      <c r="L211" s="10"/>
    </row>
    <row r="212" spans="11:12" s="4" customFormat="1" ht="26.25" customHeight="1" x14ac:dyDescent="0.3">
      <c r="K212" s="30"/>
      <c r="L212" s="10"/>
    </row>
    <row r="213" spans="11:12" s="4" customFormat="1" ht="26.25" customHeight="1" x14ac:dyDescent="0.3">
      <c r="K213" s="30"/>
      <c r="L213" s="10"/>
    </row>
    <row r="214" spans="11:12" s="4" customFormat="1" ht="26.25" customHeight="1" x14ac:dyDescent="0.3">
      <c r="K214" s="30"/>
      <c r="L214" s="10"/>
    </row>
    <row r="215" spans="11:12" s="4" customFormat="1" ht="26.25" customHeight="1" x14ac:dyDescent="0.3">
      <c r="K215" s="30"/>
      <c r="L215" s="10"/>
    </row>
    <row r="216" spans="11:12" s="4" customFormat="1" ht="26.25" customHeight="1" x14ac:dyDescent="0.3">
      <c r="K216" s="30"/>
      <c r="L216" s="10"/>
    </row>
    <row r="217" spans="11:12" s="4" customFormat="1" ht="26.25" customHeight="1" x14ac:dyDescent="0.3">
      <c r="K217" s="30"/>
      <c r="L217" s="10"/>
    </row>
    <row r="218" spans="11:12" s="4" customFormat="1" ht="26.25" customHeight="1" x14ac:dyDescent="0.3">
      <c r="K218" s="30"/>
      <c r="L218" s="10"/>
    </row>
    <row r="219" spans="11:12" s="4" customFormat="1" ht="26.25" customHeight="1" x14ac:dyDescent="0.3">
      <c r="K219" s="30"/>
      <c r="L219" s="10"/>
    </row>
    <row r="220" spans="11:12" s="4" customFormat="1" ht="26.25" customHeight="1" x14ac:dyDescent="0.3">
      <c r="K220" s="30"/>
      <c r="L220" s="10"/>
    </row>
    <row r="221" spans="11:12" s="4" customFormat="1" ht="26.25" customHeight="1" x14ac:dyDescent="0.3">
      <c r="K221" s="30"/>
      <c r="L221" s="10"/>
    </row>
    <row r="222" spans="11:12" s="4" customFormat="1" ht="26.25" customHeight="1" x14ac:dyDescent="0.3">
      <c r="K222" s="30"/>
      <c r="L222" s="10"/>
    </row>
    <row r="223" spans="11:12" s="4" customFormat="1" ht="26.25" customHeight="1" x14ac:dyDescent="0.3">
      <c r="K223" s="30"/>
      <c r="L223" s="10"/>
    </row>
    <row r="224" spans="11:12" s="4" customFormat="1" ht="26.25" customHeight="1" x14ac:dyDescent="0.3">
      <c r="K224" s="30"/>
      <c r="L224" s="10"/>
    </row>
    <row r="225" spans="11:12" s="4" customFormat="1" ht="26.25" customHeight="1" x14ac:dyDescent="0.3">
      <c r="K225" s="30"/>
      <c r="L225" s="10"/>
    </row>
    <row r="226" spans="11:12" s="4" customFormat="1" ht="26.25" customHeight="1" x14ac:dyDescent="0.3">
      <c r="K226" s="30"/>
      <c r="L226" s="10"/>
    </row>
    <row r="227" spans="11:12" s="4" customFormat="1" ht="26.25" customHeight="1" x14ac:dyDescent="0.3">
      <c r="K227" s="30"/>
      <c r="L227" s="10"/>
    </row>
    <row r="228" spans="11:12" s="4" customFormat="1" ht="26.25" customHeight="1" x14ac:dyDescent="0.3">
      <c r="K228" s="30"/>
      <c r="L228" s="10"/>
    </row>
    <row r="229" spans="11:12" s="4" customFormat="1" ht="26.25" customHeight="1" x14ac:dyDescent="0.3">
      <c r="K229" s="30"/>
      <c r="L229" s="10"/>
    </row>
    <row r="230" spans="11:12" s="4" customFormat="1" ht="26.25" customHeight="1" x14ac:dyDescent="0.3">
      <c r="K230" s="30"/>
      <c r="L230" s="10"/>
    </row>
    <row r="231" spans="11:12" s="4" customFormat="1" ht="26.25" customHeight="1" x14ac:dyDescent="0.3">
      <c r="K231" s="30"/>
      <c r="L231" s="10"/>
    </row>
    <row r="232" spans="11:12" s="4" customFormat="1" ht="26.25" customHeight="1" x14ac:dyDescent="0.3">
      <c r="K232" s="30"/>
      <c r="L232" s="10"/>
    </row>
    <row r="233" spans="11:12" s="4" customFormat="1" ht="26.25" customHeight="1" x14ac:dyDescent="0.3">
      <c r="K233" s="30"/>
      <c r="L233" s="10"/>
    </row>
    <row r="234" spans="11:12" s="4" customFormat="1" ht="26.25" customHeight="1" x14ac:dyDescent="0.3">
      <c r="K234" s="30"/>
      <c r="L234" s="10"/>
    </row>
    <row r="235" spans="11:12" s="4" customFormat="1" ht="26.25" customHeight="1" x14ac:dyDescent="0.3">
      <c r="K235" s="30"/>
      <c r="L235" s="10"/>
    </row>
    <row r="236" spans="11:12" s="4" customFormat="1" ht="26.25" customHeight="1" x14ac:dyDescent="0.3">
      <c r="K236" s="30"/>
      <c r="L236" s="10"/>
    </row>
    <row r="237" spans="11:12" s="4" customFormat="1" ht="26.25" customHeight="1" x14ac:dyDescent="0.3">
      <c r="K237" s="30"/>
      <c r="L237" s="10"/>
    </row>
    <row r="238" spans="11:12" s="4" customFormat="1" ht="26.25" customHeight="1" x14ac:dyDescent="0.3">
      <c r="K238" s="30"/>
      <c r="L238" s="10"/>
    </row>
    <row r="239" spans="11:12" s="4" customFormat="1" ht="26.25" customHeight="1" x14ac:dyDescent="0.3">
      <c r="K239" s="30"/>
      <c r="L239" s="10"/>
    </row>
    <row r="240" spans="11:12" s="4" customFormat="1" ht="26.25" customHeight="1" x14ac:dyDescent="0.3">
      <c r="K240" s="30"/>
      <c r="L240" s="10"/>
    </row>
    <row r="241" spans="11:12" s="4" customFormat="1" ht="26.25" customHeight="1" x14ac:dyDescent="0.3">
      <c r="K241" s="30"/>
      <c r="L241" s="10"/>
    </row>
    <row r="242" spans="11:12" s="4" customFormat="1" ht="26.25" customHeight="1" x14ac:dyDescent="0.3">
      <c r="K242" s="30"/>
      <c r="L242" s="10"/>
    </row>
    <row r="243" spans="11:12" s="4" customFormat="1" ht="26.25" customHeight="1" x14ac:dyDescent="0.3">
      <c r="K243" s="30"/>
      <c r="L243" s="10"/>
    </row>
    <row r="244" spans="11:12" s="4" customFormat="1" ht="26.25" customHeight="1" x14ac:dyDescent="0.3">
      <c r="K244" s="30"/>
      <c r="L244" s="10"/>
    </row>
    <row r="245" spans="11:12" s="4" customFormat="1" ht="26.25" customHeight="1" x14ac:dyDescent="0.3">
      <c r="K245" s="30"/>
      <c r="L245" s="10"/>
    </row>
    <row r="246" spans="11:12" s="4" customFormat="1" ht="26.25" customHeight="1" x14ac:dyDescent="0.3">
      <c r="K246" s="30"/>
      <c r="L246" s="10"/>
    </row>
    <row r="247" spans="11:12" s="4" customFormat="1" ht="26.25" customHeight="1" x14ac:dyDescent="0.3">
      <c r="K247" s="30"/>
      <c r="L247" s="10"/>
    </row>
    <row r="248" spans="11:12" s="4" customFormat="1" ht="26.25" customHeight="1" x14ac:dyDescent="0.3">
      <c r="K248" s="30"/>
      <c r="L248" s="10"/>
    </row>
    <row r="249" spans="11:12" s="4" customFormat="1" ht="26.25" customHeight="1" x14ac:dyDescent="0.3">
      <c r="K249" s="30"/>
      <c r="L249" s="10"/>
    </row>
    <row r="250" spans="11:12" s="4" customFormat="1" ht="26.25" customHeight="1" x14ac:dyDescent="0.3">
      <c r="K250" s="30"/>
      <c r="L250" s="10"/>
    </row>
    <row r="251" spans="11:12" s="4" customFormat="1" ht="26.25" customHeight="1" x14ac:dyDescent="0.3">
      <c r="K251" s="30"/>
      <c r="L251" s="10"/>
    </row>
    <row r="252" spans="11:12" s="4" customFormat="1" ht="26.25" customHeight="1" x14ac:dyDescent="0.3">
      <c r="K252" s="30"/>
      <c r="L252" s="10"/>
    </row>
    <row r="253" spans="11:12" s="4" customFormat="1" ht="26.25" customHeight="1" x14ac:dyDescent="0.3">
      <c r="K253" s="30"/>
      <c r="L253" s="10"/>
    </row>
    <row r="254" spans="11:12" s="4" customFormat="1" ht="26.25" customHeight="1" x14ac:dyDescent="0.3">
      <c r="K254" s="30"/>
      <c r="L254" s="10"/>
    </row>
    <row r="255" spans="11:12" s="4" customFormat="1" ht="26.25" customHeight="1" x14ac:dyDescent="0.3">
      <c r="K255" s="30"/>
      <c r="L255" s="10"/>
    </row>
    <row r="256" spans="11:12" s="4" customFormat="1" ht="26.25" customHeight="1" x14ac:dyDescent="0.3">
      <c r="K256" s="30"/>
      <c r="L256" s="10"/>
    </row>
    <row r="257" spans="11:12" s="4" customFormat="1" ht="26.25" customHeight="1" x14ac:dyDescent="0.3">
      <c r="K257" s="30"/>
      <c r="L257" s="10"/>
    </row>
    <row r="258" spans="11:12" s="4" customFormat="1" ht="26.25" customHeight="1" x14ac:dyDescent="0.3">
      <c r="K258" s="30"/>
      <c r="L258" s="10"/>
    </row>
    <row r="259" spans="11:12" s="4" customFormat="1" ht="26.25" customHeight="1" x14ac:dyDescent="0.3">
      <c r="K259" s="30"/>
      <c r="L259" s="10"/>
    </row>
    <row r="260" spans="11:12" s="4" customFormat="1" ht="26.25" customHeight="1" x14ac:dyDescent="0.3">
      <c r="K260" s="30"/>
      <c r="L260" s="10"/>
    </row>
    <row r="261" spans="11:12" s="4" customFormat="1" ht="26.25" customHeight="1" x14ac:dyDescent="0.3">
      <c r="K261" s="30"/>
      <c r="L261" s="10"/>
    </row>
    <row r="262" spans="11:12" s="4" customFormat="1" ht="26.25" customHeight="1" x14ac:dyDescent="0.3">
      <c r="K262" s="30"/>
      <c r="L262" s="10"/>
    </row>
    <row r="263" spans="11:12" s="4" customFormat="1" ht="26.25" customHeight="1" x14ac:dyDescent="0.3">
      <c r="K263" s="30"/>
      <c r="L263" s="10"/>
    </row>
    <row r="264" spans="11:12" s="4" customFormat="1" ht="26.25" customHeight="1" x14ac:dyDescent="0.3">
      <c r="K264" s="30"/>
      <c r="L264" s="10"/>
    </row>
    <row r="265" spans="11:12" s="4" customFormat="1" ht="26.25" customHeight="1" x14ac:dyDescent="0.3">
      <c r="K265" s="30"/>
      <c r="L265" s="10"/>
    </row>
    <row r="266" spans="11:12" s="4" customFormat="1" ht="26.25" customHeight="1" x14ac:dyDescent="0.3">
      <c r="K266" s="30"/>
      <c r="L266" s="10"/>
    </row>
    <row r="267" spans="11:12" s="4" customFormat="1" ht="26.25" customHeight="1" x14ac:dyDescent="0.3">
      <c r="K267" s="30"/>
      <c r="L267" s="10"/>
    </row>
    <row r="268" spans="11:12" s="4" customFormat="1" ht="26.25" customHeight="1" x14ac:dyDescent="0.3">
      <c r="K268" s="30"/>
      <c r="L268" s="10"/>
    </row>
    <row r="269" spans="11:12" s="4" customFormat="1" ht="26.25" customHeight="1" x14ac:dyDescent="0.3">
      <c r="K269" s="30"/>
      <c r="L269" s="10"/>
    </row>
    <row r="270" spans="11:12" s="4" customFormat="1" ht="26.25" customHeight="1" x14ac:dyDescent="0.3">
      <c r="K270" s="30"/>
      <c r="L270" s="10"/>
    </row>
    <row r="271" spans="11:12" s="4" customFormat="1" ht="26.25" customHeight="1" x14ac:dyDescent="0.3">
      <c r="K271" s="30"/>
      <c r="L271" s="10"/>
    </row>
    <row r="272" spans="11:12" s="4" customFormat="1" ht="26.25" customHeight="1" x14ac:dyDescent="0.3">
      <c r="K272" s="30"/>
      <c r="L272" s="10"/>
    </row>
    <row r="273" spans="11:12" s="4" customFormat="1" ht="26.25" customHeight="1" x14ac:dyDescent="0.3">
      <c r="K273" s="30"/>
      <c r="L273" s="10"/>
    </row>
    <row r="274" spans="11:12" s="4" customFormat="1" ht="26.25" customHeight="1" x14ac:dyDescent="0.3">
      <c r="K274" s="30"/>
      <c r="L274" s="10"/>
    </row>
    <row r="275" spans="11:12" s="4" customFormat="1" ht="26.25" customHeight="1" x14ac:dyDescent="0.3">
      <c r="K275" s="30"/>
      <c r="L275" s="10"/>
    </row>
    <row r="276" spans="11:12" s="4" customFormat="1" ht="26.25" customHeight="1" x14ac:dyDescent="0.3">
      <c r="K276" s="30"/>
      <c r="L276" s="10"/>
    </row>
    <row r="277" spans="11:12" s="4" customFormat="1" ht="26.25" customHeight="1" x14ac:dyDescent="0.3">
      <c r="K277" s="30"/>
      <c r="L277" s="10"/>
    </row>
    <row r="278" spans="11:12" s="4" customFormat="1" ht="26.25" customHeight="1" x14ac:dyDescent="0.3">
      <c r="K278" s="30"/>
      <c r="L278" s="10"/>
    </row>
    <row r="279" spans="11:12" s="4" customFormat="1" ht="26.25" customHeight="1" x14ac:dyDescent="0.3">
      <c r="K279" s="30"/>
      <c r="L279" s="10"/>
    </row>
    <row r="280" spans="11:12" s="4" customFormat="1" ht="26.25" customHeight="1" x14ac:dyDescent="0.3">
      <c r="K280" s="30"/>
      <c r="L280" s="10"/>
    </row>
    <row r="281" spans="11:12" s="4" customFormat="1" ht="26.25" customHeight="1" x14ac:dyDescent="0.3">
      <c r="K281" s="30"/>
      <c r="L281" s="10"/>
    </row>
    <row r="282" spans="11:12" s="4" customFormat="1" ht="26.25" customHeight="1" x14ac:dyDescent="0.3">
      <c r="K282" s="30"/>
      <c r="L282" s="10"/>
    </row>
    <row r="283" spans="11:12" s="4" customFormat="1" ht="26.25" customHeight="1" x14ac:dyDescent="0.3">
      <c r="K283" s="30"/>
      <c r="L283" s="10"/>
    </row>
    <row r="284" spans="11:12" s="4" customFormat="1" ht="26.25" customHeight="1" x14ac:dyDescent="0.3">
      <c r="K284" s="30"/>
      <c r="L284" s="10"/>
    </row>
  </sheetData>
  <sheetProtection selectLockedCells="1"/>
  <protectedRanges>
    <protectedRange sqref="K1" name="Aralık1"/>
  </protectedRanges>
  <mergeCells count="21">
    <mergeCell ref="C6:D6"/>
    <mergeCell ref="E6:F6"/>
    <mergeCell ref="G6:H6"/>
    <mergeCell ref="I6:J6"/>
    <mergeCell ref="C7:D7"/>
    <mergeCell ref="E7:F7"/>
    <mergeCell ref="G7:H7"/>
    <mergeCell ref="I7:J7"/>
    <mergeCell ref="I5:J5"/>
    <mergeCell ref="G5:H5"/>
    <mergeCell ref="E5:F5"/>
    <mergeCell ref="C5:D5"/>
    <mergeCell ref="I4:J4"/>
    <mergeCell ref="G4:H4"/>
    <mergeCell ref="E4:F4"/>
    <mergeCell ref="C4:D4"/>
    <mergeCell ref="A1:J1"/>
    <mergeCell ref="I3:J3"/>
    <mergeCell ref="G3:H3"/>
    <mergeCell ref="E3:F3"/>
    <mergeCell ref="C3:D3"/>
  </mergeCells>
  <dataValidations count="1">
    <dataValidation type="list" allowBlank="1" showInputMessage="1" showErrorMessage="1" sqref="C4:D7">
      <formula1>ALANLAR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/>
  <dimension ref="A1:S19"/>
  <sheetViews>
    <sheetView showGridLines="0" workbookViewId="0">
      <selection activeCell="L11" sqref="L11"/>
    </sheetView>
  </sheetViews>
  <sheetFormatPr defaultColWidth="9.109375" defaultRowHeight="27.6" customHeight="1" x14ac:dyDescent="0.3"/>
  <cols>
    <col min="1" max="9" width="9.109375" style="4"/>
    <col min="10" max="10" width="29" style="4" customWidth="1"/>
    <col min="11" max="11" width="9.109375" style="5"/>
    <col min="12" max="12" width="9.109375" style="6" customWidth="1"/>
    <col min="13" max="13" width="9.109375" style="6"/>
    <col min="14" max="16384" width="9.109375" style="4"/>
  </cols>
  <sheetData>
    <row r="1" spans="1:19" ht="27.6" customHeight="1" thickBot="1" x14ac:dyDescent="0.35">
      <c r="A1" s="124" t="s">
        <v>45</v>
      </c>
      <c r="B1" s="125"/>
      <c r="C1" s="125"/>
      <c r="D1" s="125"/>
      <c r="E1" s="125"/>
      <c r="F1" s="125"/>
      <c r="G1" s="125"/>
      <c r="H1" s="125"/>
      <c r="I1" s="125"/>
      <c r="J1" s="126"/>
      <c r="K1" s="34"/>
      <c r="O1" s="35"/>
    </row>
    <row r="2" spans="1:19" ht="27.6" customHeight="1" thickBot="1" x14ac:dyDescent="0.35"/>
    <row r="3" spans="1:19" s="7" customFormat="1" ht="27.6" customHeight="1" x14ac:dyDescent="0.3">
      <c r="A3" s="18" t="s">
        <v>0</v>
      </c>
      <c r="B3" s="19" t="s">
        <v>1</v>
      </c>
      <c r="C3" s="19" t="s">
        <v>2</v>
      </c>
      <c r="D3" s="20" t="s">
        <v>3</v>
      </c>
      <c r="E3" s="19" t="s">
        <v>4</v>
      </c>
      <c r="F3" s="20" t="s">
        <v>5</v>
      </c>
      <c r="G3" s="19" t="s">
        <v>23</v>
      </c>
      <c r="I3" s="36"/>
      <c r="J3" s="50" t="s">
        <v>39</v>
      </c>
      <c r="K3" s="51"/>
      <c r="L3" s="51" t="s">
        <v>46</v>
      </c>
      <c r="M3" s="8"/>
    </row>
    <row r="4" spans="1:19" s="7" customFormat="1" ht="27.6" customHeight="1" x14ac:dyDescent="0.3">
      <c r="A4" s="22" t="s">
        <v>12</v>
      </c>
      <c r="B4" s="16" t="s">
        <v>9</v>
      </c>
      <c r="C4" s="16" t="s">
        <v>15</v>
      </c>
      <c r="D4" s="16" t="s">
        <v>17</v>
      </c>
      <c r="E4" s="16">
        <v>25</v>
      </c>
      <c r="F4" s="16" t="s">
        <v>20</v>
      </c>
      <c r="G4" s="16">
        <v>1000</v>
      </c>
      <c r="I4" s="36"/>
      <c r="J4" s="51" t="s">
        <v>44</v>
      </c>
      <c r="K4" s="51"/>
      <c r="L4" s="51" t="s">
        <v>47</v>
      </c>
      <c r="M4" s="36"/>
      <c r="N4" s="36"/>
      <c r="O4" s="36"/>
      <c r="P4" s="36"/>
      <c r="Q4" s="36"/>
      <c r="R4" s="36"/>
      <c r="S4" s="36"/>
    </row>
    <row r="5" spans="1:19" ht="27.6" customHeight="1" x14ac:dyDescent="0.3">
      <c r="A5" s="24" t="s">
        <v>10</v>
      </c>
      <c r="B5" s="17" t="s">
        <v>11</v>
      </c>
      <c r="C5" s="17" t="s">
        <v>15</v>
      </c>
      <c r="D5" s="17" t="s">
        <v>18</v>
      </c>
      <c r="E5" s="17">
        <v>15</v>
      </c>
      <c r="F5" s="17">
        <v>0</v>
      </c>
      <c r="G5" s="17">
        <v>1500</v>
      </c>
      <c r="I5" s="44"/>
      <c r="K5" s="44"/>
      <c r="L5" s="4"/>
      <c r="M5" s="45"/>
      <c r="N5" s="45"/>
      <c r="O5" s="45"/>
      <c r="P5" s="45"/>
      <c r="Q5" s="45"/>
      <c r="R5" s="45"/>
      <c r="S5" s="45"/>
    </row>
    <row r="6" spans="1:19" ht="27.6" customHeight="1" x14ac:dyDescent="0.3">
      <c r="A6" s="22" t="s">
        <v>6</v>
      </c>
      <c r="B6" s="16" t="s">
        <v>13</v>
      </c>
      <c r="C6" s="16" t="s">
        <v>16</v>
      </c>
      <c r="D6" s="16" t="s">
        <v>19</v>
      </c>
      <c r="E6" s="16">
        <v>36</v>
      </c>
      <c r="F6" s="16">
        <v>0</v>
      </c>
      <c r="G6" s="16">
        <v>2000</v>
      </c>
      <c r="I6" s="46"/>
      <c r="K6" s="46"/>
      <c r="L6" s="4"/>
      <c r="M6" s="49"/>
      <c r="N6" s="49"/>
      <c r="O6" s="49"/>
      <c r="P6" s="49"/>
      <c r="Q6" s="49"/>
      <c r="R6" s="49"/>
      <c r="S6" s="49"/>
    </row>
    <row r="7" spans="1:19" ht="27.6" customHeight="1" x14ac:dyDescent="0.3">
      <c r="A7" s="24" t="s">
        <v>7</v>
      </c>
      <c r="B7" s="17" t="s">
        <v>14</v>
      </c>
      <c r="C7" s="17" t="s">
        <v>15</v>
      </c>
      <c r="D7" s="17" t="s">
        <v>17</v>
      </c>
      <c r="E7" s="17">
        <v>41</v>
      </c>
      <c r="F7" s="17">
        <v>0</v>
      </c>
      <c r="G7" s="17">
        <v>2500</v>
      </c>
      <c r="I7" s="47"/>
      <c r="K7" s="47"/>
      <c r="L7" s="4"/>
      <c r="M7" s="49"/>
      <c r="N7" s="49"/>
      <c r="O7" s="49"/>
      <c r="P7" s="49"/>
      <c r="Q7" s="49"/>
      <c r="R7" s="49"/>
      <c r="S7" s="49"/>
    </row>
    <row r="8" spans="1:19" ht="27.6" customHeight="1" thickBot="1" x14ac:dyDescent="0.35">
      <c r="A8" s="26" t="s">
        <v>8</v>
      </c>
      <c r="B8" s="27" t="s">
        <v>9</v>
      </c>
      <c r="C8" s="27" t="s">
        <v>16</v>
      </c>
      <c r="D8" s="27" t="s">
        <v>18</v>
      </c>
      <c r="E8" s="27">
        <v>50</v>
      </c>
      <c r="F8" s="27" t="s">
        <v>20</v>
      </c>
      <c r="G8" s="27">
        <v>3000</v>
      </c>
      <c r="I8" s="48"/>
      <c r="L8" s="4"/>
    </row>
    <row r="9" spans="1:19" ht="27.6" customHeight="1" thickBot="1" x14ac:dyDescent="0.35">
      <c r="L9" s="39"/>
    </row>
    <row r="10" spans="1:19" ht="27.6" customHeight="1" x14ac:dyDescent="0.3">
      <c r="A10" s="127" t="s">
        <v>22</v>
      </c>
      <c r="B10" s="128"/>
      <c r="C10" s="128"/>
      <c r="D10" s="128"/>
      <c r="E10" s="128"/>
      <c r="F10" s="128"/>
      <c r="G10" s="128"/>
      <c r="H10" s="128"/>
      <c r="I10" s="128"/>
      <c r="J10" s="129"/>
      <c r="L10" s="4"/>
    </row>
    <row r="11" spans="1:19" ht="27.6" customHeight="1" x14ac:dyDescent="0.3">
      <c r="A11" s="122" t="s">
        <v>40</v>
      </c>
      <c r="B11" s="123"/>
      <c r="C11" s="123"/>
      <c r="D11" s="123"/>
      <c r="E11" s="123"/>
      <c r="F11" s="123"/>
      <c r="G11" s="123"/>
      <c r="H11" s="123"/>
      <c r="I11" s="123"/>
      <c r="J11" s="15"/>
      <c r="K11" s="40" t="str">
        <f t="shared" ref="K11:K16" si="0">IF(J11="","",IF(L11=J11,"Doğru","Yanlış"))</f>
        <v/>
      </c>
      <c r="L11" s="52" t="str">
        <f>CONCATENATE(A5," ",B5)</f>
        <v>Doruk Köse</v>
      </c>
      <c r="M11" s="52" t="s">
        <v>33</v>
      </c>
      <c r="N11" s="11"/>
    </row>
    <row r="12" spans="1:19" ht="27.6" customHeight="1" x14ac:dyDescent="0.3">
      <c r="A12" s="130" t="s">
        <v>41</v>
      </c>
      <c r="B12" s="131"/>
      <c r="C12" s="131"/>
      <c r="D12" s="131"/>
      <c r="E12" s="131"/>
      <c r="F12" s="131"/>
      <c r="G12" s="131"/>
      <c r="H12" s="131"/>
      <c r="I12" s="131"/>
      <c r="J12" s="3"/>
      <c r="K12" s="40" t="str">
        <f t="shared" si="0"/>
        <v/>
      </c>
      <c r="L12" s="52" t="str">
        <f>CONCATENATE("Benim adım ",A7," ",E7," yaşındayım.")</f>
        <v>Benim adım Ahmet 41 yaşındayım.</v>
      </c>
      <c r="M12" s="52" t="s">
        <v>34</v>
      </c>
      <c r="N12" s="11"/>
    </row>
    <row r="13" spans="1:19" ht="27.6" customHeight="1" x14ac:dyDescent="0.3">
      <c r="A13" s="132" t="s">
        <v>42</v>
      </c>
      <c r="B13" s="133"/>
      <c r="C13" s="133"/>
      <c r="D13" s="133"/>
      <c r="E13" s="133"/>
      <c r="F13" s="133"/>
      <c r="G13" s="133"/>
      <c r="H13" s="133"/>
      <c r="I13" s="133"/>
      <c r="J13" s="3"/>
      <c r="K13" s="40" t="str">
        <f t="shared" si="0"/>
        <v/>
      </c>
      <c r="L13" s="52" t="str">
        <f>CONCATENATE(A6," ",G6," TL kazanıyor.")</f>
        <v>Ayşe 2000 TL kazanıyor.</v>
      </c>
      <c r="M13" s="52" t="s">
        <v>35</v>
      </c>
      <c r="N13" s="11"/>
    </row>
    <row r="14" spans="1:19" ht="27.6" customHeight="1" x14ac:dyDescent="0.3">
      <c r="A14" s="130" t="s">
        <v>43</v>
      </c>
      <c r="B14" s="131"/>
      <c r="C14" s="131"/>
      <c r="D14" s="131"/>
      <c r="E14" s="131"/>
      <c r="F14" s="131"/>
      <c r="G14" s="131"/>
      <c r="H14" s="131"/>
      <c r="I14" s="131"/>
      <c r="J14" s="3"/>
      <c r="K14" s="40" t="str">
        <f t="shared" si="0"/>
        <v/>
      </c>
      <c r="L14" s="52" t="str">
        <f>CONCATENATE(A7," ",B7,"'ın kan grubu ",F7)</f>
        <v>Ahmet Taş'ın kan grubu 0</v>
      </c>
      <c r="M14" s="52" t="s">
        <v>36</v>
      </c>
      <c r="N14" s="11"/>
    </row>
    <row r="15" spans="1:19" ht="27.6" customHeight="1" x14ac:dyDescent="0.3">
      <c r="A15" s="122" t="s">
        <v>48</v>
      </c>
      <c r="B15" s="123"/>
      <c r="C15" s="123"/>
      <c r="D15" s="123"/>
      <c r="E15" s="123"/>
      <c r="F15" s="123"/>
      <c r="G15" s="123"/>
      <c r="H15" s="123"/>
      <c r="I15" s="123"/>
      <c r="J15" s="3"/>
      <c r="K15" s="40" t="str">
        <f t="shared" si="0"/>
        <v/>
      </c>
      <c r="L15" s="52" t="str">
        <f>CONCATENATE(A8," ",B8," ",D8," doğumlu ve ",G8," TL kazanıyor.")</f>
        <v>Meral Kaya İzmir doğumlu ve 3000 TL kazanıyor.</v>
      </c>
      <c r="M15" s="52" t="s">
        <v>37</v>
      </c>
      <c r="N15" s="11"/>
    </row>
    <row r="16" spans="1:19" ht="27.6" customHeight="1" x14ac:dyDescent="0.3">
      <c r="A16" s="209" t="s">
        <v>49</v>
      </c>
      <c r="B16" s="210"/>
      <c r="C16" s="210"/>
      <c r="D16" s="210"/>
      <c r="E16" s="210"/>
      <c r="F16" s="210"/>
      <c r="G16" s="210"/>
      <c r="H16" s="210"/>
      <c r="I16" s="210"/>
      <c r="J16" s="3"/>
      <c r="K16" s="40" t="str">
        <f t="shared" si="0"/>
        <v/>
      </c>
      <c r="L16" s="52" t="str">
        <f>CONCATENATE(LEFT(A6,1),". ",B6)</f>
        <v>A. Yılmaz</v>
      </c>
      <c r="M16" s="52" t="s">
        <v>38</v>
      </c>
      <c r="N16" s="11"/>
    </row>
    <row r="19" spans="3:3" ht="27.6" customHeight="1" x14ac:dyDescent="0.4">
      <c r="C19" s="37"/>
    </row>
  </sheetData>
  <protectedRanges>
    <protectedRange sqref="K1 J11:J16" name="Aralık1_1"/>
  </protectedRanges>
  <mergeCells count="8">
    <mergeCell ref="A14:I14"/>
    <mergeCell ref="A15:I15"/>
    <mergeCell ref="A16:I16"/>
    <mergeCell ref="A1:J1"/>
    <mergeCell ref="A10:J10"/>
    <mergeCell ref="A11:I11"/>
    <mergeCell ref="A12:I12"/>
    <mergeCell ref="A13:I13"/>
  </mergeCells>
  <conditionalFormatting sqref="K8:K16">
    <cfRule type="containsText" dxfId="13" priority="2" operator="containsText" text="yanlış">
      <formula>NOT(ISERROR(SEARCH("yanlış",K8)))</formula>
    </cfRule>
    <cfRule type="containsText" dxfId="12" priority="3" operator="containsText" text="doğru">
      <formula>NOT(ISERROR(SEARCH("doğru",K8)))</formula>
    </cfRule>
  </conditionalFormatting>
  <conditionalFormatting sqref="R8:R16 Q7 M11:M16">
    <cfRule type="expression" dxfId="11" priority="1">
      <formula>$K$1=1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BU13"/>
  <sheetViews>
    <sheetView zoomScale="90" zoomScaleNormal="90" workbookViewId="0">
      <selection activeCell="E13" sqref="E13"/>
    </sheetView>
  </sheetViews>
  <sheetFormatPr defaultColWidth="18.6640625" defaultRowHeight="18" customHeight="1" x14ac:dyDescent="0.3"/>
  <cols>
    <col min="1" max="6" width="17.109375" style="4" customWidth="1"/>
    <col min="7" max="10" width="18.6640625" style="4"/>
    <col min="11" max="11" width="18.6640625" style="5"/>
    <col min="12" max="12" width="18.6640625" style="6"/>
    <col min="13" max="73" width="18.6640625" style="4"/>
    <col min="74" max="16384" width="18.6640625" style="1"/>
  </cols>
  <sheetData>
    <row r="1" spans="1:8" ht="18" customHeight="1" x14ac:dyDescent="0.3">
      <c r="A1" s="93" t="s">
        <v>3</v>
      </c>
      <c r="B1" s="93" t="s">
        <v>144</v>
      </c>
      <c r="C1" s="93" t="s">
        <v>73</v>
      </c>
      <c r="D1" s="93" t="s">
        <v>143</v>
      </c>
      <c r="E1" s="93" t="s">
        <v>122</v>
      </c>
      <c r="F1" s="93" t="s">
        <v>178</v>
      </c>
      <c r="G1" s="10" t="s">
        <v>122</v>
      </c>
    </row>
    <row r="2" spans="1:8" ht="18" customHeight="1" x14ac:dyDescent="0.3">
      <c r="A2" s="4" t="s">
        <v>19</v>
      </c>
      <c r="B2" s="4" t="s">
        <v>145</v>
      </c>
      <c r="C2" s="4" t="s">
        <v>82</v>
      </c>
      <c r="D2" s="4" t="s">
        <v>149</v>
      </c>
      <c r="E2" s="75">
        <v>45292</v>
      </c>
      <c r="F2" s="75">
        <f ca="1">TODAY()-2</f>
        <v>45276</v>
      </c>
      <c r="G2" s="76"/>
      <c r="H2" s="75"/>
    </row>
    <row r="3" spans="1:8" ht="18" customHeight="1" x14ac:dyDescent="0.3">
      <c r="A3" s="4" t="s">
        <v>17</v>
      </c>
      <c r="B3" s="4" t="s">
        <v>146</v>
      </c>
      <c r="C3" s="4" t="s">
        <v>84</v>
      </c>
      <c r="D3" s="4" t="s">
        <v>150</v>
      </c>
      <c r="E3" s="75">
        <v>45405</v>
      </c>
      <c r="F3" s="75">
        <f ca="1">TODAY()-1</f>
        <v>45277</v>
      </c>
      <c r="G3" s="76"/>
      <c r="H3" s="75"/>
    </row>
    <row r="4" spans="1:8" ht="18" customHeight="1" x14ac:dyDescent="0.3">
      <c r="A4" s="4" t="s">
        <v>18</v>
      </c>
      <c r="B4" s="4" t="s">
        <v>147</v>
      </c>
      <c r="C4" s="4" t="s">
        <v>142</v>
      </c>
      <c r="D4" s="4" t="s">
        <v>151</v>
      </c>
      <c r="E4" s="75">
        <v>45413</v>
      </c>
      <c r="F4" s="75">
        <f ca="1">TODAY()</f>
        <v>45278</v>
      </c>
      <c r="G4" s="76"/>
      <c r="H4" s="75"/>
    </row>
    <row r="5" spans="1:8" ht="18" customHeight="1" x14ac:dyDescent="0.3">
      <c r="A5" s="4" t="s">
        <v>139</v>
      </c>
      <c r="B5" s="4" t="s">
        <v>148</v>
      </c>
      <c r="C5" s="4" t="s">
        <v>85</v>
      </c>
      <c r="D5" s="4" t="s">
        <v>152</v>
      </c>
      <c r="E5" s="75">
        <v>45431</v>
      </c>
      <c r="F5" s="75">
        <f ca="1">TODAY()+1</f>
        <v>45279</v>
      </c>
      <c r="G5" s="76"/>
      <c r="H5" s="75"/>
    </row>
    <row r="6" spans="1:8" ht="18" customHeight="1" x14ac:dyDescent="0.3">
      <c r="A6" s="4" t="s">
        <v>140</v>
      </c>
      <c r="E6" s="75">
        <v>45488</v>
      </c>
      <c r="F6" s="75">
        <f ca="1">TODAY()+2</f>
        <v>45280</v>
      </c>
      <c r="G6" s="76"/>
      <c r="H6" s="75"/>
    </row>
    <row r="7" spans="1:8" ht="18" customHeight="1" x14ac:dyDescent="0.3">
      <c r="A7" s="4" t="s">
        <v>141</v>
      </c>
      <c r="E7" s="75">
        <v>45534</v>
      </c>
      <c r="F7" s="75">
        <f ca="1">TODAY()+3</f>
        <v>45281</v>
      </c>
      <c r="G7" s="76"/>
      <c r="H7" s="75"/>
    </row>
    <row r="8" spans="1:8" ht="18" customHeight="1" x14ac:dyDescent="0.3">
      <c r="E8" s="75">
        <v>45594</v>
      </c>
      <c r="F8" s="75">
        <f ca="1">TODAY()+4</f>
        <v>45282</v>
      </c>
      <c r="G8" s="76"/>
      <c r="H8" s="75"/>
    </row>
    <row r="9" spans="1:8" ht="18" customHeight="1" x14ac:dyDescent="0.3">
      <c r="F9" s="75">
        <f ca="1">TODAY()+5</f>
        <v>45283</v>
      </c>
      <c r="G9" s="75"/>
      <c r="H9" s="75"/>
    </row>
    <row r="13" spans="1:8" ht="18" customHeight="1" x14ac:dyDescent="0.3">
      <c r="E13" s="121"/>
    </row>
  </sheetData>
  <sheetProtection selectLockedCells="1"/>
  <protectedRanges>
    <protectedRange sqref="K2 J8:J19" name="Aralık1"/>
  </protectedRanges>
  <sortState ref="F2:F9">
    <sortCondition ref="F2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AJ63"/>
  <sheetViews>
    <sheetView showGridLines="0" zoomScale="90" zoomScaleNormal="90" workbookViewId="0">
      <selection activeCell="K1" sqref="K1"/>
    </sheetView>
  </sheetViews>
  <sheetFormatPr defaultColWidth="9.109375" defaultRowHeight="14.4" x14ac:dyDescent="0.3"/>
  <cols>
    <col min="1" max="1" width="15.6640625" style="1" customWidth="1"/>
    <col min="2" max="3" width="22.109375" style="1" customWidth="1"/>
    <col min="4" max="6" width="7.6640625" style="1" customWidth="1"/>
    <col min="7" max="10" width="4" style="1" customWidth="1"/>
    <col min="11" max="11" width="4.109375" style="5" customWidth="1"/>
    <col min="12" max="12" width="4.109375" style="6" customWidth="1"/>
    <col min="13" max="13" width="18.109375" style="4" customWidth="1"/>
    <col min="14" max="16" width="9" style="4" customWidth="1"/>
    <col min="17" max="36" width="9.109375" style="4"/>
    <col min="37" max="16384" width="9.109375" style="1"/>
  </cols>
  <sheetData>
    <row r="1" spans="1:36" ht="24.9" customHeight="1" thickBot="1" x14ac:dyDescent="0.45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6"/>
      <c r="K1" s="34"/>
      <c r="M1" s="12"/>
    </row>
    <row r="2" spans="1:36" s="4" customFormat="1" ht="24.9" customHeight="1" x14ac:dyDescent="0.3">
      <c r="K2" s="5"/>
      <c r="L2" s="6"/>
      <c r="M2" s="33" t="s">
        <v>24</v>
      </c>
    </row>
    <row r="3" spans="1:36" s="2" customFormat="1" ht="22.5" customHeight="1" thickBot="1" x14ac:dyDescent="0.5">
      <c r="A3" s="76"/>
      <c r="B3" s="10">
        <f>WEEKDAY(A5,2)</f>
        <v>6</v>
      </c>
      <c r="C3" s="10"/>
      <c r="D3" s="7"/>
      <c r="E3" s="7"/>
      <c r="F3" s="7"/>
      <c r="G3" s="7"/>
      <c r="H3" s="41"/>
      <c r="I3" s="41"/>
      <c r="J3" s="41"/>
      <c r="K3" s="41"/>
      <c r="L3" s="41"/>
      <c r="M3" s="38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2" customFormat="1" ht="22.5" customHeight="1" x14ac:dyDescent="0.4">
      <c r="A4" s="69" t="s">
        <v>179</v>
      </c>
      <c r="B4" s="70" t="s">
        <v>71</v>
      </c>
      <c r="C4" s="71" t="s">
        <v>70</v>
      </c>
      <c r="D4" s="7"/>
      <c r="E4" s="7"/>
      <c r="F4" s="7"/>
      <c r="G4" s="7"/>
      <c r="H4" s="42"/>
      <c r="I4" s="42"/>
      <c r="J4" s="42"/>
      <c r="K4" s="42"/>
      <c r="L4" s="42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4" customFormat="1" ht="22.5" customHeight="1" thickBot="1" x14ac:dyDescent="0.35">
      <c r="A5" s="72"/>
      <c r="B5" s="73"/>
      <c r="C5" s="84">
        <f>A5</f>
        <v>0</v>
      </c>
      <c r="K5" s="5"/>
      <c r="L5" s="6"/>
    </row>
    <row r="6" spans="1:36" ht="22.5" customHeight="1" x14ac:dyDescent="0.3">
      <c r="A6" s="43"/>
      <c r="B6" s="43" t="str">
        <f>IF(B5="","",IF(B3=B5,"R","T"))</f>
        <v/>
      </c>
      <c r="C6" s="4"/>
      <c r="D6" s="4"/>
      <c r="E6" s="4"/>
      <c r="F6" s="4"/>
      <c r="G6" s="4"/>
      <c r="H6" s="4"/>
      <c r="I6" s="4"/>
      <c r="J6" s="4"/>
    </row>
    <row r="7" spans="1:36" ht="22.5" customHeight="1" x14ac:dyDescent="0.3">
      <c r="A7" s="4"/>
      <c r="B7" s="10" t="s">
        <v>181</v>
      </c>
      <c r="C7" s="4"/>
      <c r="D7" s="4"/>
      <c r="E7" s="4"/>
      <c r="F7" s="4"/>
      <c r="G7" s="4"/>
      <c r="H7" s="4"/>
      <c r="I7" s="4"/>
      <c r="J7" s="4"/>
      <c r="M7" s="9"/>
    </row>
    <row r="8" spans="1:36" ht="22.5" customHeight="1" thickBot="1" x14ac:dyDescent="0.35">
      <c r="A8" s="4"/>
      <c r="B8" s="10">
        <f>WEEKDAY(A10,2)</f>
        <v>6</v>
      </c>
      <c r="C8" s="4"/>
      <c r="D8" s="4"/>
      <c r="E8" s="4"/>
      <c r="F8" s="4"/>
      <c r="G8" s="4"/>
      <c r="H8" s="4"/>
      <c r="I8" s="4"/>
      <c r="J8" s="4"/>
      <c r="M8" s="9"/>
    </row>
    <row r="9" spans="1:36" ht="24.9" customHeight="1" x14ac:dyDescent="0.3">
      <c r="A9" s="69" t="s">
        <v>100</v>
      </c>
      <c r="B9" s="70" t="s">
        <v>71</v>
      </c>
      <c r="C9" s="71" t="s">
        <v>70</v>
      </c>
      <c r="D9" s="4"/>
      <c r="E9" s="4"/>
      <c r="F9" s="4"/>
      <c r="G9" s="4"/>
      <c r="H9" s="4"/>
      <c r="I9" s="4"/>
      <c r="J9" s="4"/>
      <c r="M9" s="9"/>
    </row>
    <row r="10" spans="1:36" ht="24.9" customHeight="1" thickBot="1" x14ac:dyDescent="0.35">
      <c r="A10" s="72"/>
      <c r="B10" s="73"/>
      <c r="C10" s="84">
        <f>A10</f>
        <v>0</v>
      </c>
      <c r="D10" s="4"/>
      <c r="E10" s="4"/>
      <c r="F10" s="4"/>
      <c r="G10" s="4"/>
      <c r="H10" s="4"/>
      <c r="I10" s="4"/>
      <c r="J10" s="4"/>
      <c r="M10" s="9"/>
    </row>
    <row r="11" spans="1:36" s="4" customFormat="1" ht="20.399999999999999" x14ac:dyDescent="0.3">
      <c r="B11" s="43" t="str">
        <f>IF(B10="","",IF(B8=B10,"R","T"))</f>
        <v/>
      </c>
      <c r="K11" s="5"/>
      <c r="L11" s="6"/>
    </row>
    <row r="12" spans="1:36" s="4" customFormat="1" x14ac:dyDescent="0.3">
      <c r="B12" s="10" t="s">
        <v>182</v>
      </c>
      <c r="K12" s="5"/>
      <c r="L12" s="6"/>
    </row>
    <row r="13" spans="1:36" s="4" customFormat="1" x14ac:dyDescent="0.3">
      <c r="K13" s="5"/>
      <c r="L13" s="6"/>
    </row>
    <row r="14" spans="1:36" s="4" customFormat="1" x14ac:dyDescent="0.3">
      <c r="K14" s="5"/>
      <c r="L14" s="6"/>
    </row>
    <row r="15" spans="1:36" s="4" customFormat="1" x14ac:dyDescent="0.3">
      <c r="K15" s="5"/>
      <c r="L15" s="6"/>
    </row>
    <row r="16" spans="1:36" s="4" customFormat="1" x14ac:dyDescent="0.3">
      <c r="K16" s="5"/>
      <c r="L16" s="6"/>
    </row>
    <row r="17" spans="11:12" s="4" customFormat="1" x14ac:dyDescent="0.3">
      <c r="K17" s="5"/>
      <c r="L17" s="6"/>
    </row>
    <row r="18" spans="11:12" s="4" customFormat="1" x14ac:dyDescent="0.3">
      <c r="K18" s="5"/>
      <c r="L18" s="6"/>
    </row>
    <row r="19" spans="11:12" s="4" customFormat="1" x14ac:dyDescent="0.3">
      <c r="K19" s="5"/>
      <c r="L19" s="6"/>
    </row>
    <row r="20" spans="11:12" s="4" customFormat="1" x14ac:dyDescent="0.3">
      <c r="K20" s="5"/>
      <c r="L20" s="6"/>
    </row>
    <row r="21" spans="11:12" s="4" customFormat="1" x14ac:dyDescent="0.3">
      <c r="K21" s="5"/>
      <c r="L21" s="6"/>
    </row>
    <row r="22" spans="11:12" s="4" customFormat="1" x14ac:dyDescent="0.3">
      <c r="K22" s="5"/>
      <c r="L22" s="6"/>
    </row>
    <row r="23" spans="11:12" s="4" customFormat="1" x14ac:dyDescent="0.3">
      <c r="K23" s="5"/>
      <c r="L23" s="6"/>
    </row>
    <row r="24" spans="11:12" s="4" customFormat="1" x14ac:dyDescent="0.3">
      <c r="K24" s="5"/>
      <c r="L24" s="6"/>
    </row>
    <row r="25" spans="11:12" s="4" customFormat="1" x14ac:dyDescent="0.3">
      <c r="K25" s="5"/>
      <c r="L25" s="6"/>
    </row>
    <row r="26" spans="11:12" s="4" customFormat="1" x14ac:dyDescent="0.3">
      <c r="K26" s="5"/>
      <c r="L26" s="6"/>
    </row>
    <row r="27" spans="11:12" s="4" customFormat="1" x14ac:dyDescent="0.3">
      <c r="K27" s="5"/>
      <c r="L27" s="6"/>
    </row>
    <row r="28" spans="11:12" s="4" customFormat="1" x14ac:dyDescent="0.3">
      <c r="K28" s="5"/>
      <c r="L28" s="6"/>
    </row>
    <row r="29" spans="11:12" s="4" customFormat="1" x14ac:dyDescent="0.3">
      <c r="K29" s="5"/>
      <c r="L29" s="6"/>
    </row>
    <row r="30" spans="11:12" s="4" customFormat="1" x14ac:dyDescent="0.3">
      <c r="K30" s="5"/>
      <c r="L30" s="6"/>
    </row>
    <row r="31" spans="11:12" s="4" customFormat="1" x14ac:dyDescent="0.3">
      <c r="K31" s="5"/>
      <c r="L31" s="6"/>
    </row>
    <row r="32" spans="11:12" s="4" customFormat="1" x14ac:dyDescent="0.3">
      <c r="K32" s="5"/>
      <c r="L32" s="6"/>
    </row>
    <row r="33" spans="11:12" s="4" customFormat="1" x14ac:dyDescent="0.3">
      <c r="K33" s="5"/>
      <c r="L33" s="6"/>
    </row>
    <row r="34" spans="11:12" s="4" customFormat="1" x14ac:dyDescent="0.3">
      <c r="K34" s="5"/>
      <c r="L34" s="6"/>
    </row>
    <row r="35" spans="11:12" s="4" customFormat="1" x14ac:dyDescent="0.3">
      <c r="K35" s="5"/>
      <c r="L35" s="6"/>
    </row>
    <row r="36" spans="11:12" s="4" customFormat="1" x14ac:dyDescent="0.3">
      <c r="K36" s="5"/>
      <c r="L36" s="6"/>
    </row>
    <row r="37" spans="11:12" s="4" customFormat="1" x14ac:dyDescent="0.3">
      <c r="K37" s="5"/>
      <c r="L37" s="6"/>
    </row>
    <row r="38" spans="11:12" s="4" customFormat="1" x14ac:dyDescent="0.3">
      <c r="K38" s="5"/>
      <c r="L38" s="6"/>
    </row>
    <row r="39" spans="11:12" s="4" customFormat="1" x14ac:dyDescent="0.3">
      <c r="K39" s="5"/>
      <c r="L39" s="6"/>
    </row>
    <row r="40" spans="11:12" s="4" customFormat="1" x14ac:dyDescent="0.3">
      <c r="K40" s="5"/>
      <c r="L40" s="6"/>
    </row>
    <row r="41" spans="11:12" s="4" customFormat="1" x14ac:dyDescent="0.3">
      <c r="K41" s="5"/>
      <c r="L41" s="6"/>
    </row>
    <row r="42" spans="11:12" s="4" customFormat="1" x14ac:dyDescent="0.3">
      <c r="K42" s="5"/>
      <c r="L42" s="6"/>
    </row>
    <row r="43" spans="11:12" s="4" customFormat="1" x14ac:dyDescent="0.3">
      <c r="K43" s="5"/>
      <c r="L43" s="6"/>
    </row>
    <row r="44" spans="11:12" s="4" customFormat="1" x14ac:dyDescent="0.3">
      <c r="K44" s="5"/>
      <c r="L44" s="6"/>
    </row>
    <row r="45" spans="11:12" s="4" customFormat="1" x14ac:dyDescent="0.3">
      <c r="K45" s="5"/>
      <c r="L45" s="6"/>
    </row>
    <row r="46" spans="11:12" s="4" customFormat="1" x14ac:dyDescent="0.3">
      <c r="K46" s="5"/>
      <c r="L46" s="6"/>
    </row>
    <row r="47" spans="11:12" s="4" customFormat="1" x14ac:dyDescent="0.3">
      <c r="K47" s="5"/>
      <c r="L47" s="6"/>
    </row>
    <row r="48" spans="11:12" s="4" customFormat="1" x14ac:dyDescent="0.3">
      <c r="K48" s="5"/>
      <c r="L48" s="6"/>
    </row>
    <row r="49" spans="11:12" s="4" customFormat="1" x14ac:dyDescent="0.3">
      <c r="K49" s="5"/>
      <c r="L49" s="6"/>
    </row>
    <row r="50" spans="11:12" s="4" customFormat="1" x14ac:dyDescent="0.3">
      <c r="K50" s="5"/>
      <c r="L50" s="6"/>
    </row>
    <row r="51" spans="11:12" s="4" customFormat="1" x14ac:dyDescent="0.3">
      <c r="K51" s="5"/>
      <c r="L51" s="6"/>
    </row>
    <row r="52" spans="11:12" s="4" customFormat="1" x14ac:dyDescent="0.3">
      <c r="K52" s="5"/>
      <c r="L52" s="6"/>
    </row>
    <row r="53" spans="11:12" s="4" customFormat="1" x14ac:dyDescent="0.3">
      <c r="K53" s="5"/>
      <c r="L53" s="6"/>
    </row>
    <row r="54" spans="11:12" s="4" customFormat="1" x14ac:dyDescent="0.3">
      <c r="K54" s="5"/>
      <c r="L54" s="6"/>
    </row>
    <row r="55" spans="11:12" s="4" customFormat="1" x14ac:dyDescent="0.3">
      <c r="K55" s="5"/>
      <c r="L55" s="6"/>
    </row>
    <row r="56" spans="11:12" s="4" customFormat="1" x14ac:dyDescent="0.3">
      <c r="K56" s="5"/>
      <c r="L56" s="6"/>
    </row>
    <row r="57" spans="11:12" s="4" customFormat="1" x14ac:dyDescent="0.3">
      <c r="K57" s="5"/>
      <c r="L57" s="6"/>
    </row>
    <row r="58" spans="11:12" s="4" customFormat="1" x14ac:dyDescent="0.3">
      <c r="K58" s="5"/>
      <c r="L58" s="6"/>
    </row>
    <row r="59" spans="11:12" s="4" customFormat="1" x14ac:dyDescent="0.3">
      <c r="K59" s="5"/>
      <c r="L59" s="6"/>
    </row>
    <row r="60" spans="11:12" s="4" customFormat="1" x14ac:dyDescent="0.3">
      <c r="K60" s="5"/>
      <c r="L60" s="6"/>
    </row>
    <row r="61" spans="11:12" s="4" customFormat="1" x14ac:dyDescent="0.3">
      <c r="K61" s="5"/>
      <c r="L61" s="6"/>
    </row>
    <row r="62" spans="11:12" s="4" customFormat="1" x14ac:dyDescent="0.3">
      <c r="K62" s="5"/>
      <c r="L62" s="6"/>
    </row>
    <row r="63" spans="11:12" s="4" customFormat="1" x14ac:dyDescent="0.3">
      <c r="K63" s="5"/>
      <c r="L63" s="6"/>
    </row>
  </sheetData>
  <sheetProtection selectLockedCells="1"/>
  <protectedRanges>
    <protectedRange sqref="K1" name="Aralık1"/>
  </protectedRanges>
  <mergeCells count="1">
    <mergeCell ref="A1:J1"/>
  </mergeCells>
  <conditionalFormatting sqref="A7:B7">
    <cfRule type="expression" dxfId="152" priority="8">
      <formula>$K$1=1</formula>
    </cfRule>
  </conditionalFormatting>
  <conditionalFormatting sqref="A6:B6">
    <cfRule type="containsText" dxfId="151" priority="6" operator="containsText" text="T">
      <formula>NOT(ISERROR(SEARCH("T",A6)))</formula>
    </cfRule>
    <cfRule type="containsText" dxfId="150" priority="7" operator="containsText" text="R">
      <formula>NOT(ISERROR(SEARCH("R",A6)))</formula>
    </cfRule>
  </conditionalFormatting>
  <conditionalFormatting sqref="B7">
    <cfRule type="expression" dxfId="149" priority="5">
      <formula>$K$1=1</formula>
    </cfRule>
  </conditionalFormatting>
  <conditionalFormatting sqref="B12">
    <cfRule type="expression" dxfId="148" priority="4">
      <formula>$K$1=1</formula>
    </cfRule>
  </conditionalFormatting>
  <conditionalFormatting sqref="B11">
    <cfRule type="containsText" dxfId="147" priority="2" operator="containsText" text="T">
      <formula>NOT(ISERROR(SEARCH("T",B11)))</formula>
    </cfRule>
    <cfRule type="containsText" dxfId="146" priority="3" operator="containsText" text="R">
      <formula>NOT(ISERROR(SEARCH("R",B11)))</formula>
    </cfRule>
  </conditionalFormatting>
  <conditionalFormatting sqref="B12">
    <cfRule type="expression" dxfId="145" priority="1">
      <formula>$K$1=1</formula>
    </cfRule>
  </conditionalFormatting>
  <hyperlinks>
    <hyperlink ref="M2" r:id="rId1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AJ64"/>
  <sheetViews>
    <sheetView showGridLines="0" zoomScale="90" zoomScaleNormal="90" workbookViewId="0">
      <selection activeCell="A15" sqref="A15"/>
    </sheetView>
  </sheetViews>
  <sheetFormatPr defaultColWidth="9.109375" defaultRowHeight="14.4" x14ac:dyDescent="0.3"/>
  <cols>
    <col min="1" max="3" width="15.6640625" style="1" customWidth="1"/>
    <col min="4" max="8" width="7.6640625" style="1" customWidth="1"/>
    <col min="9" max="9" width="7" style="1" customWidth="1"/>
    <col min="10" max="10" width="9" style="1" customWidth="1"/>
    <col min="11" max="11" width="4.109375" style="5" customWidth="1"/>
    <col min="12" max="12" width="4.109375" style="6" customWidth="1"/>
    <col min="13" max="13" width="18.109375" style="4" customWidth="1"/>
    <col min="14" max="16" width="9" style="4" customWidth="1"/>
    <col min="17" max="36" width="9.109375" style="4"/>
    <col min="37" max="16384" width="9.109375" style="1"/>
  </cols>
  <sheetData>
    <row r="1" spans="1:36" ht="24.9" customHeight="1" thickBot="1" x14ac:dyDescent="0.45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6"/>
      <c r="K1" s="34"/>
      <c r="M1" s="12"/>
    </row>
    <row r="2" spans="1:36" s="4" customFormat="1" ht="24.9" customHeight="1" thickBot="1" x14ac:dyDescent="0.35">
      <c r="A2" s="76"/>
      <c r="B2" s="10">
        <f>WEEKDAY(A4,2)</f>
        <v>6</v>
      </c>
      <c r="K2" s="5"/>
      <c r="L2" s="6"/>
      <c r="M2" s="33" t="s">
        <v>24</v>
      </c>
    </row>
    <row r="3" spans="1:36" s="2" customFormat="1" ht="44.4" customHeight="1" x14ac:dyDescent="0.45">
      <c r="A3" s="69" t="s">
        <v>32</v>
      </c>
      <c r="B3" s="71" t="s">
        <v>71</v>
      </c>
      <c r="C3" s="7"/>
      <c r="D3" s="77"/>
      <c r="E3" s="7"/>
      <c r="F3" s="7"/>
      <c r="G3" s="7"/>
      <c r="H3" s="41"/>
      <c r="I3" s="41"/>
      <c r="J3" s="41"/>
      <c r="K3" s="41"/>
      <c r="L3" s="41"/>
      <c r="M3" s="38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2" customFormat="1" ht="24.9" customHeight="1" thickBot="1" x14ac:dyDescent="0.45">
      <c r="A4" s="72"/>
      <c r="B4" s="74"/>
      <c r="C4" s="10" t="s">
        <v>180</v>
      </c>
      <c r="D4" s="7"/>
      <c r="E4" s="7"/>
      <c r="F4" s="7"/>
      <c r="G4" s="7"/>
      <c r="H4" s="42"/>
      <c r="I4" s="42"/>
      <c r="J4" s="42"/>
      <c r="K4" s="42"/>
      <c r="L4" s="42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4" customFormat="1" ht="24.9" customHeight="1" x14ac:dyDescent="0.3">
      <c r="A5" s="43"/>
      <c r="B5" s="43" t="str">
        <f>IF(B4="","",IF(B2=B4,"R","T"))</f>
        <v/>
      </c>
      <c r="K5" s="5"/>
      <c r="L5" s="6"/>
    </row>
    <row r="6" spans="1:36" ht="24.9" customHeight="1" x14ac:dyDescent="0.3">
      <c r="A6" s="151" t="s">
        <v>22</v>
      </c>
      <c r="B6" s="151"/>
      <c r="C6" s="151"/>
      <c r="D6" s="151"/>
      <c r="E6" s="151"/>
      <c r="F6" s="151"/>
      <c r="G6" s="151"/>
      <c r="H6" s="151"/>
      <c r="I6" s="151"/>
      <c r="J6" s="151"/>
      <c r="L6" s="11"/>
    </row>
    <row r="7" spans="1:36" ht="24.9" customHeight="1" x14ac:dyDescent="0.3">
      <c r="A7" s="152" t="s">
        <v>98</v>
      </c>
      <c r="B7" s="153"/>
      <c r="C7" s="153"/>
      <c r="D7" s="153"/>
      <c r="E7" s="153"/>
      <c r="F7" s="153"/>
      <c r="G7" s="153"/>
      <c r="H7" s="153"/>
      <c r="I7" s="153"/>
      <c r="J7" s="154"/>
      <c r="L7" s="11"/>
    </row>
    <row r="8" spans="1:36" ht="24.9" customHeight="1" x14ac:dyDescent="0.3">
      <c r="A8" s="59" t="s">
        <v>101</v>
      </c>
      <c r="B8" s="60" t="s">
        <v>68</v>
      </c>
      <c r="C8" s="60" t="s">
        <v>73</v>
      </c>
      <c r="D8" s="150" t="s">
        <v>99</v>
      </c>
      <c r="E8" s="150"/>
      <c r="F8" s="150"/>
      <c r="G8" s="150" t="s">
        <v>89</v>
      </c>
      <c r="H8" s="150"/>
      <c r="I8" s="150"/>
      <c r="J8" s="155"/>
      <c r="K8" s="43"/>
      <c r="L8" s="9"/>
      <c r="M8" s="9"/>
    </row>
    <row r="9" spans="1:36" ht="24.9" customHeight="1" x14ac:dyDescent="0.3">
      <c r="A9" s="53"/>
      <c r="B9" s="53" t="s">
        <v>74</v>
      </c>
      <c r="C9" s="53" t="s">
        <v>82</v>
      </c>
      <c r="D9" s="148">
        <f ca="1">TODAY()-1</f>
        <v>45277</v>
      </c>
      <c r="E9" s="149"/>
      <c r="F9" s="149"/>
      <c r="G9" s="148" t="s">
        <v>90</v>
      </c>
      <c r="H9" s="148"/>
      <c r="I9" s="148"/>
      <c r="J9" s="156"/>
      <c r="K9" s="43" t="str">
        <f>IF(A9="","",IF(L9=A9,"R","T"))</f>
        <v/>
      </c>
      <c r="L9" s="9">
        <f ca="1">WEEKDAY(D9,2)</f>
        <v>7</v>
      </c>
      <c r="M9" s="9" t="s">
        <v>109</v>
      </c>
    </row>
    <row r="10" spans="1:36" ht="24.9" customHeight="1" x14ac:dyDescent="0.3">
      <c r="A10" s="54"/>
      <c r="B10" s="54" t="s">
        <v>75</v>
      </c>
      <c r="C10" s="54" t="s">
        <v>83</v>
      </c>
      <c r="D10" s="157">
        <f ca="1">TODAY()+1</f>
        <v>45279</v>
      </c>
      <c r="E10" s="159"/>
      <c r="F10" s="159"/>
      <c r="G10" s="157" t="s">
        <v>91</v>
      </c>
      <c r="H10" s="157"/>
      <c r="I10" s="157"/>
      <c r="J10" s="158"/>
      <c r="K10" s="43" t="str">
        <f t="shared" ref="K10:K16" si="0">IF(A10="","",IF(L10=A10,"R","T"))</f>
        <v/>
      </c>
      <c r="L10" s="9">
        <f t="shared" ref="L10:L16" ca="1" si="1">WEEKDAY(D10,2)</f>
        <v>2</v>
      </c>
      <c r="M10" s="9"/>
    </row>
    <row r="11" spans="1:36" s="4" customFormat="1" ht="24.75" customHeight="1" x14ac:dyDescent="0.3">
      <c r="A11" s="53"/>
      <c r="B11" s="53" t="s">
        <v>76</v>
      </c>
      <c r="C11" s="53" t="s">
        <v>84</v>
      </c>
      <c r="D11" s="148">
        <f ca="1">TODAY()-2</f>
        <v>45276</v>
      </c>
      <c r="E11" s="149"/>
      <c r="F11" s="149"/>
      <c r="G11" s="148" t="s">
        <v>92</v>
      </c>
      <c r="H11" s="148"/>
      <c r="I11" s="148"/>
      <c r="J11" s="156"/>
      <c r="K11" s="43" t="str">
        <f t="shared" si="0"/>
        <v/>
      </c>
      <c r="L11" s="9">
        <f t="shared" ca="1" si="1"/>
        <v>6</v>
      </c>
      <c r="M11" s="9"/>
    </row>
    <row r="12" spans="1:36" s="4" customFormat="1" ht="24.75" customHeight="1" x14ac:dyDescent="0.3">
      <c r="A12" s="54"/>
      <c r="B12" s="54" t="s">
        <v>77</v>
      </c>
      <c r="C12" s="54" t="s">
        <v>85</v>
      </c>
      <c r="D12" s="157">
        <f ca="1">TODAY()</f>
        <v>45278</v>
      </c>
      <c r="E12" s="159"/>
      <c r="F12" s="159"/>
      <c r="G12" s="157" t="s">
        <v>93</v>
      </c>
      <c r="H12" s="157"/>
      <c r="I12" s="157"/>
      <c r="J12" s="158"/>
      <c r="K12" s="43" t="str">
        <f t="shared" si="0"/>
        <v/>
      </c>
      <c r="L12" s="9">
        <f t="shared" ca="1" si="1"/>
        <v>1</v>
      </c>
    </row>
    <row r="13" spans="1:36" s="4" customFormat="1" ht="24.75" customHeight="1" x14ac:dyDescent="0.3">
      <c r="A13" s="53"/>
      <c r="B13" s="53" t="s">
        <v>78</v>
      </c>
      <c r="C13" s="53" t="s">
        <v>86</v>
      </c>
      <c r="D13" s="148">
        <f ca="1">TODAY()+1</f>
        <v>45279</v>
      </c>
      <c r="E13" s="149"/>
      <c r="F13" s="149"/>
      <c r="G13" s="148" t="s">
        <v>94</v>
      </c>
      <c r="H13" s="148"/>
      <c r="I13" s="148"/>
      <c r="J13" s="156"/>
      <c r="K13" s="43" t="str">
        <f t="shared" si="0"/>
        <v/>
      </c>
      <c r="L13" s="9">
        <f t="shared" ca="1" si="1"/>
        <v>2</v>
      </c>
    </row>
    <row r="14" spans="1:36" s="4" customFormat="1" ht="24.75" customHeight="1" x14ac:dyDescent="0.3">
      <c r="A14" s="54"/>
      <c r="B14" s="54" t="s">
        <v>79</v>
      </c>
      <c r="C14" s="54" t="s">
        <v>87</v>
      </c>
      <c r="D14" s="157">
        <f ca="1">TODAY()</f>
        <v>45278</v>
      </c>
      <c r="E14" s="159"/>
      <c r="F14" s="159"/>
      <c r="G14" s="157" t="s">
        <v>95</v>
      </c>
      <c r="H14" s="157"/>
      <c r="I14" s="157"/>
      <c r="J14" s="158"/>
      <c r="K14" s="43" t="str">
        <f t="shared" si="0"/>
        <v/>
      </c>
      <c r="L14" s="9">
        <f t="shared" ca="1" si="1"/>
        <v>1</v>
      </c>
    </row>
    <row r="15" spans="1:36" s="4" customFormat="1" ht="24.75" customHeight="1" x14ac:dyDescent="0.3">
      <c r="A15" s="53"/>
      <c r="B15" s="53" t="s">
        <v>80</v>
      </c>
      <c r="C15" s="53" t="s">
        <v>88</v>
      </c>
      <c r="D15" s="148">
        <f ca="1">TODAY()+3</f>
        <v>45281</v>
      </c>
      <c r="E15" s="149"/>
      <c r="F15" s="149"/>
      <c r="G15" s="148" t="s">
        <v>96</v>
      </c>
      <c r="H15" s="148"/>
      <c r="I15" s="148"/>
      <c r="J15" s="156"/>
      <c r="K15" s="43" t="str">
        <f t="shared" si="0"/>
        <v/>
      </c>
      <c r="L15" s="9">
        <f t="shared" ca="1" si="1"/>
        <v>4</v>
      </c>
    </row>
    <row r="16" spans="1:36" s="4" customFormat="1" ht="24.75" customHeight="1" x14ac:dyDescent="0.3">
      <c r="A16" s="54"/>
      <c r="B16" s="54" t="s">
        <v>81</v>
      </c>
      <c r="C16" s="54" t="s">
        <v>85</v>
      </c>
      <c r="D16" s="157">
        <f ca="1">TODAY()+2</f>
        <v>45280</v>
      </c>
      <c r="E16" s="159"/>
      <c r="F16" s="159"/>
      <c r="G16" s="157" t="s">
        <v>97</v>
      </c>
      <c r="H16" s="157"/>
      <c r="I16" s="157"/>
      <c r="J16" s="158"/>
      <c r="K16" s="43" t="str">
        <f t="shared" si="0"/>
        <v/>
      </c>
      <c r="L16" s="9">
        <f t="shared" ca="1" si="1"/>
        <v>3</v>
      </c>
    </row>
    <row r="17" spans="11:12" s="4" customFormat="1" x14ac:dyDescent="0.3">
      <c r="K17" s="5"/>
      <c r="L17" s="6"/>
    </row>
    <row r="18" spans="11:12" s="4" customFormat="1" ht="15.75" customHeight="1" x14ac:dyDescent="0.3">
      <c r="K18" s="5"/>
      <c r="L18" s="6"/>
    </row>
    <row r="19" spans="11:12" s="4" customFormat="1" ht="15.75" customHeight="1" x14ac:dyDescent="0.3">
      <c r="K19" s="5"/>
      <c r="L19" s="6"/>
    </row>
    <row r="20" spans="11:12" s="4" customFormat="1" x14ac:dyDescent="0.3">
      <c r="K20" s="5"/>
      <c r="L20" s="6"/>
    </row>
    <row r="21" spans="11:12" s="4" customFormat="1" x14ac:dyDescent="0.3">
      <c r="K21" s="5"/>
      <c r="L21" s="6"/>
    </row>
    <row r="22" spans="11:12" s="4" customFormat="1" x14ac:dyDescent="0.3">
      <c r="K22" s="5"/>
      <c r="L22" s="6"/>
    </row>
    <row r="23" spans="11:12" s="4" customFormat="1" x14ac:dyDescent="0.3">
      <c r="K23" s="5"/>
      <c r="L23" s="6"/>
    </row>
    <row r="24" spans="11:12" s="4" customFormat="1" x14ac:dyDescent="0.3">
      <c r="K24" s="5"/>
      <c r="L24" s="6"/>
    </row>
    <row r="25" spans="11:12" s="4" customFormat="1" x14ac:dyDescent="0.3">
      <c r="K25" s="5"/>
      <c r="L25" s="6"/>
    </row>
    <row r="26" spans="11:12" s="4" customFormat="1" x14ac:dyDescent="0.3">
      <c r="K26" s="5"/>
      <c r="L26" s="6"/>
    </row>
    <row r="27" spans="11:12" s="4" customFormat="1" x14ac:dyDescent="0.3">
      <c r="K27" s="5"/>
      <c r="L27" s="6"/>
    </row>
    <row r="28" spans="11:12" s="4" customFormat="1" x14ac:dyDescent="0.3">
      <c r="K28" s="5"/>
      <c r="L28" s="6"/>
    </row>
    <row r="29" spans="11:12" s="4" customFormat="1" x14ac:dyDescent="0.3">
      <c r="K29" s="5"/>
      <c r="L29" s="6"/>
    </row>
    <row r="30" spans="11:12" s="4" customFormat="1" x14ac:dyDescent="0.3">
      <c r="K30" s="5"/>
      <c r="L30" s="6"/>
    </row>
    <row r="31" spans="11:12" s="4" customFormat="1" x14ac:dyDescent="0.3">
      <c r="K31" s="5"/>
      <c r="L31" s="6"/>
    </row>
    <row r="32" spans="11:12" s="4" customFormat="1" x14ac:dyDescent="0.3">
      <c r="K32" s="5"/>
      <c r="L32" s="6"/>
    </row>
    <row r="33" spans="11:12" s="4" customFormat="1" x14ac:dyDescent="0.3">
      <c r="K33" s="5"/>
      <c r="L33" s="6"/>
    </row>
    <row r="34" spans="11:12" s="4" customFormat="1" x14ac:dyDescent="0.3">
      <c r="K34" s="5"/>
      <c r="L34" s="6"/>
    </row>
    <row r="35" spans="11:12" s="4" customFormat="1" x14ac:dyDescent="0.3">
      <c r="K35" s="5"/>
      <c r="L35" s="6"/>
    </row>
    <row r="36" spans="11:12" s="4" customFormat="1" x14ac:dyDescent="0.3">
      <c r="K36" s="5"/>
      <c r="L36" s="6"/>
    </row>
    <row r="37" spans="11:12" s="4" customFormat="1" x14ac:dyDescent="0.3">
      <c r="K37" s="5"/>
      <c r="L37" s="6"/>
    </row>
    <row r="38" spans="11:12" s="4" customFormat="1" x14ac:dyDescent="0.3">
      <c r="K38" s="5"/>
      <c r="L38" s="6"/>
    </row>
    <row r="39" spans="11:12" s="4" customFormat="1" x14ac:dyDescent="0.3">
      <c r="K39" s="5"/>
      <c r="L39" s="6"/>
    </row>
    <row r="40" spans="11:12" s="4" customFormat="1" x14ac:dyDescent="0.3">
      <c r="K40" s="5"/>
      <c r="L40" s="6"/>
    </row>
    <row r="41" spans="11:12" s="4" customFormat="1" x14ac:dyDescent="0.3">
      <c r="K41" s="5"/>
      <c r="L41" s="6"/>
    </row>
    <row r="42" spans="11:12" s="4" customFormat="1" x14ac:dyDescent="0.3">
      <c r="K42" s="5"/>
      <c r="L42" s="6"/>
    </row>
    <row r="43" spans="11:12" s="4" customFormat="1" x14ac:dyDescent="0.3">
      <c r="K43" s="5"/>
      <c r="L43" s="6"/>
    </row>
    <row r="44" spans="11:12" s="4" customFormat="1" x14ac:dyDescent="0.3">
      <c r="K44" s="5"/>
      <c r="L44" s="6"/>
    </row>
    <row r="45" spans="11:12" s="4" customFormat="1" x14ac:dyDescent="0.3">
      <c r="K45" s="5"/>
      <c r="L45" s="6"/>
    </row>
    <row r="46" spans="11:12" s="4" customFormat="1" x14ac:dyDescent="0.3">
      <c r="K46" s="5"/>
      <c r="L46" s="6"/>
    </row>
    <row r="47" spans="11:12" s="4" customFormat="1" x14ac:dyDescent="0.3">
      <c r="K47" s="5"/>
      <c r="L47" s="6"/>
    </row>
    <row r="48" spans="11:12" s="4" customFormat="1" x14ac:dyDescent="0.3">
      <c r="K48" s="5"/>
      <c r="L48" s="6"/>
    </row>
    <row r="49" spans="1:12" s="4" customFormat="1" x14ac:dyDescent="0.3">
      <c r="K49" s="5"/>
      <c r="L49" s="6"/>
    </row>
    <row r="50" spans="1:12" s="4" customFormat="1" x14ac:dyDescent="0.3">
      <c r="K50" s="5"/>
      <c r="L50" s="6"/>
    </row>
    <row r="51" spans="1:12" s="4" customFormat="1" x14ac:dyDescent="0.3">
      <c r="K51" s="5"/>
      <c r="L51" s="6"/>
    </row>
    <row r="52" spans="1:12" s="4" customFormat="1" x14ac:dyDescent="0.3">
      <c r="K52" s="5"/>
      <c r="L52" s="6"/>
    </row>
    <row r="53" spans="1:12" s="4" customFormat="1" x14ac:dyDescent="0.3">
      <c r="K53" s="5"/>
      <c r="L53" s="6"/>
    </row>
    <row r="54" spans="1:12" s="4" customFormat="1" x14ac:dyDescent="0.3">
      <c r="K54" s="5"/>
      <c r="L54" s="6"/>
    </row>
    <row r="55" spans="1:12" s="4" customFormat="1" x14ac:dyDescent="0.3">
      <c r="K55" s="5"/>
      <c r="L55" s="6"/>
    </row>
    <row r="56" spans="1:12" s="4" customFormat="1" x14ac:dyDescent="0.3">
      <c r="K56" s="5"/>
      <c r="L56" s="6"/>
    </row>
    <row r="57" spans="1:12" s="4" customFormat="1" x14ac:dyDescent="0.3">
      <c r="K57" s="5"/>
      <c r="L57" s="6"/>
    </row>
    <row r="58" spans="1:12" s="4" customFormat="1" x14ac:dyDescent="0.3">
      <c r="K58" s="5"/>
      <c r="L58" s="6"/>
    </row>
    <row r="59" spans="1:12" s="4" customFormat="1" x14ac:dyDescent="0.3">
      <c r="K59" s="5"/>
      <c r="L59" s="6"/>
    </row>
    <row r="60" spans="1:12" s="4" customFormat="1" x14ac:dyDescent="0.3">
      <c r="K60" s="5"/>
      <c r="L60" s="6"/>
    </row>
    <row r="61" spans="1:12" s="4" customFormat="1" x14ac:dyDescent="0.3">
      <c r="K61" s="5"/>
      <c r="L61" s="6"/>
    </row>
    <row r="62" spans="1:12" s="4" customFormat="1" x14ac:dyDescent="0.3">
      <c r="K62" s="5"/>
      <c r="L62" s="6"/>
    </row>
    <row r="63" spans="1:12" s="4" customFormat="1" x14ac:dyDescent="0.3">
      <c r="K63" s="5"/>
      <c r="L63" s="6"/>
    </row>
    <row r="64" spans="1:12" x14ac:dyDescent="0.3">
      <c r="A64" s="4"/>
      <c r="B64" s="4"/>
      <c r="C64" s="4"/>
      <c r="D64" s="4"/>
      <c r="E64" s="4"/>
      <c r="F64" s="4"/>
      <c r="G64" s="4"/>
      <c r="H64" s="4"/>
      <c r="I64" s="4"/>
      <c r="J64" s="4"/>
    </row>
  </sheetData>
  <sheetProtection selectLockedCells="1"/>
  <protectedRanges>
    <protectedRange sqref="K1 G11:G16 J8:J10" name="Aralık1"/>
  </protectedRanges>
  <mergeCells count="21">
    <mergeCell ref="G11:J11"/>
    <mergeCell ref="G10:J10"/>
    <mergeCell ref="D15:F15"/>
    <mergeCell ref="D16:F16"/>
    <mergeCell ref="D12:F12"/>
    <mergeCell ref="D13:F13"/>
    <mergeCell ref="D14:F14"/>
    <mergeCell ref="D11:F11"/>
    <mergeCell ref="G16:J16"/>
    <mergeCell ref="G15:J15"/>
    <mergeCell ref="G14:J14"/>
    <mergeCell ref="G13:J13"/>
    <mergeCell ref="G12:J12"/>
    <mergeCell ref="D10:F10"/>
    <mergeCell ref="D9:F9"/>
    <mergeCell ref="D8:F8"/>
    <mergeCell ref="A1:J1"/>
    <mergeCell ref="A6:J6"/>
    <mergeCell ref="A7:J7"/>
    <mergeCell ref="G8:J8"/>
    <mergeCell ref="G9:J9"/>
  </mergeCells>
  <conditionalFormatting sqref="K8:K16">
    <cfRule type="containsText" dxfId="10" priority="8" operator="containsText" text="T">
      <formula>NOT(ISERROR(SEARCH("T",K8)))</formula>
    </cfRule>
    <cfRule type="containsText" dxfId="9" priority="9" operator="containsText" text="R">
      <formula>NOT(ISERROR(SEARCH("R",K8)))</formula>
    </cfRule>
  </conditionalFormatting>
  <conditionalFormatting sqref="M8:M11 C4">
    <cfRule type="expression" dxfId="8" priority="7">
      <formula>$K$1=1</formula>
    </cfRule>
  </conditionalFormatting>
  <conditionalFormatting sqref="A5:B5">
    <cfRule type="containsText" dxfId="7" priority="1" operator="containsText" text="T">
      <formula>NOT(ISERROR(SEARCH("T",A5)))</formula>
    </cfRule>
    <cfRule type="containsText" dxfId="6" priority="2" operator="containsText" text="R">
      <formula>NOT(ISERROR(SEARCH("R",A5)))</formula>
    </cfRule>
  </conditionalFormatting>
  <hyperlinks>
    <hyperlink ref="M2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/>
  <dimension ref="A1:AJ63"/>
  <sheetViews>
    <sheetView showGridLines="0" zoomScale="90" zoomScaleNormal="90" workbookViewId="0">
      <selection activeCell="K1" sqref="K1"/>
    </sheetView>
  </sheetViews>
  <sheetFormatPr defaultColWidth="9.109375" defaultRowHeight="14.4" x14ac:dyDescent="0.3"/>
  <cols>
    <col min="1" max="1" width="15.6640625" style="1" customWidth="1"/>
    <col min="2" max="3" width="22.109375" style="1" customWidth="1"/>
    <col min="4" max="6" width="7.6640625" style="1" customWidth="1"/>
    <col min="7" max="10" width="4" style="1" customWidth="1"/>
    <col min="11" max="11" width="4.109375" style="5" customWidth="1"/>
    <col min="12" max="12" width="4.109375" style="6" customWidth="1"/>
    <col min="13" max="13" width="18.109375" style="4" customWidth="1"/>
    <col min="14" max="16" width="9" style="4" customWidth="1"/>
    <col min="17" max="36" width="9.109375" style="4"/>
    <col min="37" max="16384" width="9.109375" style="1"/>
  </cols>
  <sheetData>
    <row r="1" spans="1:36" ht="24.9" customHeight="1" thickBot="1" x14ac:dyDescent="0.45">
      <c r="A1" s="124" t="s">
        <v>108</v>
      </c>
      <c r="B1" s="125"/>
      <c r="C1" s="125"/>
      <c r="D1" s="125"/>
      <c r="E1" s="125"/>
      <c r="F1" s="125"/>
      <c r="G1" s="125"/>
      <c r="H1" s="125"/>
      <c r="I1" s="125"/>
      <c r="J1" s="126"/>
      <c r="K1" s="34"/>
      <c r="M1" s="12"/>
    </row>
    <row r="2" spans="1:36" s="4" customFormat="1" ht="24.9" customHeight="1" thickBot="1" x14ac:dyDescent="0.35">
      <c r="A2" s="76"/>
      <c r="B2" s="10"/>
      <c r="C2" s="10">
        <f>_xlfn.DAYS(B4,A4)</f>
        <v>0</v>
      </c>
      <c r="K2" s="5"/>
      <c r="L2" s="6"/>
      <c r="M2" s="33" t="s">
        <v>24</v>
      </c>
    </row>
    <row r="3" spans="1:36" s="2" customFormat="1" ht="22.5" customHeight="1" x14ac:dyDescent="0.45">
      <c r="A3" s="69" t="s">
        <v>32</v>
      </c>
      <c r="B3" s="70" t="s">
        <v>103</v>
      </c>
      <c r="C3" s="71" t="s">
        <v>104</v>
      </c>
      <c r="D3" s="7"/>
      <c r="E3" s="7"/>
      <c r="F3" s="7"/>
      <c r="G3" s="7"/>
      <c r="H3" s="41"/>
      <c r="I3" s="41"/>
      <c r="J3" s="41"/>
      <c r="K3" s="41"/>
      <c r="L3" s="41"/>
      <c r="M3" s="38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2" customFormat="1" ht="22.5" customHeight="1" thickBot="1" x14ac:dyDescent="0.45">
      <c r="A4" s="72"/>
      <c r="B4" s="78"/>
      <c r="C4" s="74"/>
      <c r="D4" s="31" t="s">
        <v>64</v>
      </c>
      <c r="E4" s="7"/>
      <c r="F4" s="7"/>
      <c r="G4" s="7"/>
      <c r="H4" s="42"/>
      <c r="I4" s="42"/>
      <c r="J4" s="42"/>
      <c r="K4" s="42"/>
      <c r="L4" s="42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4" customFormat="1" ht="22.5" customHeight="1" x14ac:dyDescent="0.3">
      <c r="A5" s="43"/>
      <c r="B5" s="43"/>
      <c r="C5" s="43" t="str">
        <f>IF(C4="","",IF(C2=C4,"R","T"))</f>
        <v/>
      </c>
      <c r="K5" s="5"/>
      <c r="L5" s="6"/>
    </row>
    <row r="6" spans="1:36" ht="22.5" customHeight="1" thickBot="1" x14ac:dyDescent="0.35">
      <c r="A6" s="4"/>
      <c r="B6" s="4"/>
      <c r="C6" s="10">
        <f>_xlfn.DAYS(B8,A8)</f>
        <v>0</v>
      </c>
      <c r="D6" s="4"/>
      <c r="E6" s="4"/>
      <c r="F6" s="4"/>
      <c r="G6" s="4"/>
      <c r="H6" s="4"/>
      <c r="I6" s="4"/>
      <c r="J6" s="4"/>
    </row>
    <row r="7" spans="1:36" ht="22.5" customHeight="1" x14ac:dyDescent="0.3">
      <c r="A7" s="69" t="s">
        <v>100</v>
      </c>
      <c r="B7" s="70" t="s">
        <v>32</v>
      </c>
      <c r="C7" s="71" t="s">
        <v>102</v>
      </c>
      <c r="D7" s="4"/>
      <c r="E7" s="4"/>
      <c r="F7" s="4"/>
      <c r="G7" s="4"/>
      <c r="H7" s="4"/>
      <c r="I7" s="4"/>
      <c r="J7" s="4"/>
      <c r="M7" s="9" t="s">
        <v>64</v>
      </c>
    </row>
    <row r="8" spans="1:36" ht="22.5" customHeight="1" thickBot="1" x14ac:dyDescent="0.35">
      <c r="A8" s="72"/>
      <c r="B8" s="73"/>
      <c r="C8" s="74"/>
      <c r="D8" s="10" t="s">
        <v>183</v>
      </c>
      <c r="E8" s="4"/>
      <c r="F8" s="4"/>
      <c r="G8" s="4"/>
      <c r="H8" s="4"/>
      <c r="I8" s="4"/>
      <c r="J8" s="4"/>
      <c r="M8" s="9" t="s">
        <v>65</v>
      </c>
    </row>
    <row r="9" spans="1:36" ht="24.9" customHeight="1" x14ac:dyDescent="0.3">
      <c r="A9" s="4"/>
      <c r="B9" s="4"/>
      <c r="C9" s="43" t="str">
        <f>IF(C8="","",IF(C6=C8,"R","T"))</f>
        <v/>
      </c>
      <c r="D9" s="4"/>
      <c r="E9" s="4"/>
      <c r="F9" s="4"/>
      <c r="G9" s="4"/>
      <c r="H9" s="4"/>
      <c r="I9" s="4"/>
      <c r="J9" s="4"/>
      <c r="M9" s="9" t="s">
        <v>66</v>
      </c>
    </row>
    <row r="10" spans="1:36" ht="24.9" customHeight="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M10" s="9" t="s">
        <v>67</v>
      </c>
    </row>
    <row r="11" spans="1:36" s="4" customFormat="1" x14ac:dyDescent="0.3">
      <c r="K11" s="5"/>
      <c r="L11" s="6"/>
    </row>
    <row r="12" spans="1:36" s="4" customFormat="1" x14ac:dyDescent="0.3">
      <c r="K12" s="5"/>
      <c r="L12" s="6"/>
    </row>
    <row r="13" spans="1:36" s="4" customFormat="1" x14ac:dyDescent="0.3">
      <c r="K13" s="5"/>
      <c r="L13" s="6"/>
    </row>
    <row r="14" spans="1:36" s="4" customFormat="1" x14ac:dyDescent="0.3">
      <c r="K14" s="5"/>
      <c r="L14" s="6"/>
    </row>
    <row r="15" spans="1:36" s="4" customFormat="1" x14ac:dyDescent="0.3">
      <c r="K15" s="5"/>
      <c r="L15" s="6"/>
    </row>
    <row r="16" spans="1:36" s="4" customFormat="1" x14ac:dyDescent="0.3">
      <c r="K16" s="5"/>
      <c r="L16" s="6"/>
    </row>
    <row r="17" spans="11:12" s="4" customFormat="1" x14ac:dyDescent="0.3">
      <c r="K17" s="5"/>
      <c r="L17" s="6"/>
    </row>
    <row r="18" spans="11:12" s="4" customFormat="1" x14ac:dyDescent="0.3">
      <c r="K18" s="5"/>
      <c r="L18" s="6"/>
    </row>
    <row r="19" spans="11:12" s="4" customFormat="1" x14ac:dyDescent="0.3">
      <c r="K19" s="5"/>
      <c r="L19" s="6"/>
    </row>
    <row r="20" spans="11:12" s="4" customFormat="1" x14ac:dyDescent="0.3">
      <c r="K20" s="5"/>
      <c r="L20" s="6"/>
    </row>
    <row r="21" spans="11:12" s="4" customFormat="1" x14ac:dyDescent="0.3">
      <c r="K21" s="5"/>
      <c r="L21" s="6"/>
    </row>
    <row r="22" spans="11:12" s="4" customFormat="1" x14ac:dyDescent="0.3">
      <c r="K22" s="5"/>
      <c r="L22" s="6"/>
    </row>
    <row r="23" spans="11:12" s="4" customFormat="1" x14ac:dyDescent="0.3">
      <c r="K23" s="5"/>
      <c r="L23" s="6"/>
    </row>
    <row r="24" spans="11:12" s="4" customFormat="1" x14ac:dyDescent="0.3">
      <c r="K24" s="5"/>
      <c r="L24" s="6"/>
    </row>
    <row r="25" spans="11:12" s="4" customFormat="1" x14ac:dyDescent="0.3">
      <c r="K25" s="5"/>
      <c r="L25" s="6"/>
    </row>
    <row r="26" spans="11:12" s="4" customFormat="1" x14ac:dyDescent="0.3">
      <c r="K26" s="5"/>
      <c r="L26" s="6"/>
    </row>
    <row r="27" spans="11:12" s="4" customFormat="1" x14ac:dyDescent="0.3">
      <c r="K27" s="5"/>
      <c r="L27" s="6"/>
    </row>
    <row r="28" spans="11:12" s="4" customFormat="1" x14ac:dyDescent="0.3">
      <c r="K28" s="5"/>
      <c r="L28" s="6"/>
    </row>
    <row r="29" spans="11:12" s="4" customFormat="1" x14ac:dyDescent="0.3">
      <c r="K29" s="5"/>
      <c r="L29" s="6"/>
    </row>
    <row r="30" spans="11:12" s="4" customFormat="1" x14ac:dyDescent="0.3">
      <c r="K30" s="5"/>
      <c r="L30" s="6"/>
    </row>
    <row r="31" spans="11:12" s="4" customFormat="1" x14ac:dyDescent="0.3">
      <c r="K31" s="5"/>
      <c r="L31" s="6"/>
    </row>
    <row r="32" spans="11:12" s="4" customFormat="1" x14ac:dyDescent="0.3">
      <c r="K32" s="5"/>
      <c r="L32" s="6"/>
    </row>
    <row r="33" spans="11:12" s="4" customFormat="1" x14ac:dyDescent="0.3">
      <c r="K33" s="5"/>
      <c r="L33" s="6"/>
    </row>
    <row r="34" spans="11:12" s="4" customFormat="1" x14ac:dyDescent="0.3">
      <c r="K34" s="5"/>
      <c r="L34" s="6"/>
    </row>
    <row r="35" spans="11:12" s="4" customFormat="1" x14ac:dyDescent="0.3">
      <c r="K35" s="5"/>
      <c r="L35" s="6"/>
    </row>
    <row r="36" spans="11:12" s="4" customFormat="1" x14ac:dyDescent="0.3">
      <c r="K36" s="5"/>
      <c r="L36" s="6"/>
    </row>
    <row r="37" spans="11:12" s="4" customFormat="1" x14ac:dyDescent="0.3">
      <c r="K37" s="5"/>
      <c r="L37" s="6"/>
    </row>
    <row r="38" spans="11:12" s="4" customFormat="1" x14ac:dyDescent="0.3">
      <c r="K38" s="5"/>
      <c r="L38" s="6"/>
    </row>
    <row r="39" spans="11:12" s="4" customFormat="1" x14ac:dyDescent="0.3">
      <c r="K39" s="5"/>
      <c r="L39" s="6"/>
    </row>
    <row r="40" spans="11:12" s="4" customFormat="1" x14ac:dyDescent="0.3">
      <c r="K40" s="5"/>
      <c r="L40" s="6"/>
    </row>
    <row r="41" spans="11:12" s="4" customFormat="1" x14ac:dyDescent="0.3">
      <c r="K41" s="5"/>
      <c r="L41" s="6"/>
    </row>
    <row r="42" spans="11:12" s="4" customFormat="1" x14ac:dyDescent="0.3">
      <c r="K42" s="5"/>
      <c r="L42" s="6"/>
    </row>
    <row r="43" spans="11:12" s="4" customFormat="1" x14ac:dyDescent="0.3">
      <c r="K43" s="5"/>
      <c r="L43" s="6"/>
    </row>
    <row r="44" spans="11:12" s="4" customFormat="1" x14ac:dyDescent="0.3">
      <c r="K44" s="5"/>
      <c r="L44" s="6"/>
    </row>
    <row r="45" spans="11:12" s="4" customFormat="1" x14ac:dyDescent="0.3">
      <c r="K45" s="5"/>
      <c r="L45" s="6"/>
    </row>
    <row r="46" spans="11:12" s="4" customFormat="1" x14ac:dyDescent="0.3">
      <c r="K46" s="5"/>
      <c r="L46" s="6"/>
    </row>
    <row r="47" spans="11:12" s="4" customFormat="1" x14ac:dyDescent="0.3">
      <c r="K47" s="5"/>
      <c r="L47" s="6"/>
    </row>
    <row r="48" spans="11:12" s="4" customFormat="1" x14ac:dyDescent="0.3">
      <c r="K48" s="5"/>
      <c r="L48" s="6"/>
    </row>
    <row r="49" spans="11:12" s="4" customFormat="1" x14ac:dyDescent="0.3">
      <c r="K49" s="5"/>
      <c r="L49" s="6"/>
    </row>
    <row r="50" spans="11:12" s="4" customFormat="1" x14ac:dyDescent="0.3">
      <c r="K50" s="5"/>
      <c r="L50" s="6"/>
    </row>
    <row r="51" spans="11:12" s="4" customFormat="1" x14ac:dyDescent="0.3">
      <c r="K51" s="5"/>
      <c r="L51" s="6"/>
    </row>
    <row r="52" spans="11:12" s="4" customFormat="1" x14ac:dyDescent="0.3">
      <c r="K52" s="5"/>
      <c r="L52" s="6"/>
    </row>
    <row r="53" spans="11:12" s="4" customFormat="1" x14ac:dyDescent="0.3">
      <c r="K53" s="5"/>
      <c r="L53" s="6"/>
    </row>
    <row r="54" spans="11:12" s="4" customFormat="1" x14ac:dyDescent="0.3">
      <c r="K54" s="5"/>
      <c r="L54" s="6"/>
    </row>
    <row r="55" spans="11:12" s="4" customFormat="1" x14ac:dyDescent="0.3">
      <c r="K55" s="5"/>
      <c r="L55" s="6"/>
    </row>
    <row r="56" spans="11:12" s="4" customFormat="1" x14ac:dyDescent="0.3">
      <c r="K56" s="5"/>
      <c r="L56" s="6"/>
    </row>
    <row r="57" spans="11:12" s="4" customFormat="1" x14ac:dyDescent="0.3">
      <c r="K57" s="5"/>
      <c r="L57" s="6"/>
    </row>
    <row r="58" spans="11:12" s="4" customFormat="1" x14ac:dyDescent="0.3">
      <c r="K58" s="5"/>
      <c r="L58" s="6"/>
    </row>
    <row r="59" spans="11:12" s="4" customFormat="1" x14ac:dyDescent="0.3">
      <c r="K59" s="5"/>
      <c r="L59" s="6"/>
    </row>
    <row r="60" spans="11:12" s="4" customFormat="1" x14ac:dyDescent="0.3">
      <c r="K60" s="5"/>
      <c r="L60" s="6"/>
    </row>
    <row r="61" spans="11:12" s="4" customFormat="1" x14ac:dyDescent="0.3">
      <c r="K61" s="5"/>
      <c r="L61" s="6"/>
    </row>
    <row r="62" spans="11:12" s="4" customFormat="1" x14ac:dyDescent="0.3">
      <c r="K62" s="5"/>
      <c r="L62" s="6"/>
    </row>
    <row r="63" spans="11:12" s="4" customFormat="1" x14ac:dyDescent="0.3">
      <c r="K63" s="5"/>
      <c r="L63" s="6"/>
    </row>
  </sheetData>
  <sheetProtection algorithmName="SHA-512" hashValue="vDuX6RJd+ahoV0Hq2+s6D+suBVUcgKRNFI+B8MfUB3SJJFmJeU5aNvUqI4799kJRZMudqHupMnXzZLfdY0IhJQ==" saltValue="E0qU6PD8v22t6jWUEl82Pg==" spinCount="100000" sheet="1" objects="1" selectLockedCells="1"/>
  <protectedRanges>
    <protectedRange sqref="K1" name="Aralık1"/>
  </protectedRanges>
  <mergeCells count="1">
    <mergeCell ref="A1:J1"/>
  </mergeCells>
  <conditionalFormatting sqref="D2:D8">
    <cfRule type="expression" dxfId="144" priority="6">
      <formula>$K$1=1</formula>
    </cfRule>
  </conditionalFormatting>
  <conditionalFormatting sqref="A5:C5">
    <cfRule type="containsText" dxfId="143" priority="4" operator="containsText" text="T">
      <formula>NOT(ISERROR(SEARCH("T",A5)))</formula>
    </cfRule>
    <cfRule type="containsText" dxfId="142" priority="5" operator="containsText" text="R">
      <formula>NOT(ISERROR(SEARCH("R",A5)))</formula>
    </cfRule>
  </conditionalFormatting>
  <conditionalFormatting sqref="C9">
    <cfRule type="containsText" dxfId="141" priority="1" operator="containsText" text="T">
      <formula>NOT(ISERROR(SEARCH("T",C9)))</formula>
    </cfRule>
    <cfRule type="containsText" dxfId="140" priority="2" operator="containsText" text="R">
      <formula>NOT(ISERROR(SEARCH("R",C9)))</formula>
    </cfRule>
  </conditionalFormatting>
  <hyperlinks>
    <hyperlink ref="M2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AJ64"/>
  <sheetViews>
    <sheetView showGridLines="0" zoomScale="90" zoomScaleNormal="90" workbookViewId="0">
      <selection activeCell="M10" sqref="M10"/>
    </sheetView>
  </sheetViews>
  <sheetFormatPr defaultColWidth="9.109375" defaultRowHeight="14.4" x14ac:dyDescent="0.3"/>
  <cols>
    <col min="1" max="1" width="12.5546875" style="1" bestFit="1" customWidth="1"/>
    <col min="2" max="2" width="9" style="1" bestFit="1" customWidth="1"/>
    <col min="3" max="3" width="15.6640625" style="1" customWidth="1"/>
    <col min="4" max="4" width="14" style="1" bestFit="1" customWidth="1"/>
    <col min="5" max="8" width="7.6640625" style="1" customWidth="1"/>
    <col min="9" max="9" width="7" style="1" customWidth="1"/>
    <col min="10" max="10" width="9" style="1" customWidth="1"/>
    <col min="11" max="11" width="4.109375" style="5" customWidth="1"/>
    <col min="12" max="12" width="4.109375" style="6" customWidth="1"/>
    <col min="13" max="13" width="18.109375" style="4" customWidth="1"/>
    <col min="14" max="16" width="9" style="4" customWidth="1"/>
    <col min="17" max="36" width="9.109375" style="4"/>
    <col min="37" max="16384" width="9.109375" style="1"/>
  </cols>
  <sheetData>
    <row r="1" spans="1:36" ht="24.9" customHeight="1" thickBot="1" x14ac:dyDescent="0.45">
      <c r="A1" s="124" t="s">
        <v>108</v>
      </c>
      <c r="B1" s="125"/>
      <c r="C1" s="125"/>
      <c r="D1" s="125"/>
      <c r="E1" s="125"/>
      <c r="F1" s="125"/>
      <c r="G1" s="125"/>
      <c r="H1" s="125"/>
      <c r="I1" s="125"/>
      <c r="J1" s="126"/>
      <c r="K1" s="34"/>
      <c r="M1" s="12"/>
    </row>
    <row r="2" spans="1:36" s="4" customFormat="1" ht="24.9" customHeight="1" thickBot="1" x14ac:dyDescent="0.35">
      <c r="A2" s="167">
        <f ca="1">TODAY()</f>
        <v>45278</v>
      </c>
      <c r="B2" s="168"/>
      <c r="K2" s="5"/>
      <c r="L2" s="6"/>
      <c r="M2" s="33" t="s">
        <v>24</v>
      </c>
    </row>
    <row r="3" spans="1:36" s="2" customFormat="1" ht="30" customHeight="1" x14ac:dyDescent="0.45">
      <c r="A3" s="169" t="s">
        <v>32</v>
      </c>
      <c r="B3" s="170"/>
      <c r="C3" s="7"/>
      <c r="D3" s="7"/>
      <c r="E3" s="7"/>
      <c r="F3" s="7"/>
      <c r="G3" s="7"/>
      <c r="H3" s="41"/>
      <c r="I3" s="41"/>
      <c r="J3" s="41"/>
      <c r="K3" s="41"/>
      <c r="L3" s="41"/>
      <c r="M3" s="38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2" customFormat="1" ht="24.9" customHeight="1" x14ac:dyDescent="0.4">
      <c r="A4" s="161"/>
      <c r="B4" s="162"/>
      <c r="C4" s="31" t="s">
        <v>185</v>
      </c>
      <c r="D4" s="7"/>
      <c r="E4" s="7"/>
      <c r="F4" s="7"/>
      <c r="G4" s="7"/>
      <c r="H4" s="42"/>
      <c r="I4" s="42"/>
      <c r="J4" s="42"/>
      <c r="K4" s="42"/>
      <c r="L4" s="42"/>
      <c r="M4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4" customFormat="1" ht="24.9" customHeight="1" x14ac:dyDescent="0.3">
      <c r="A5" s="171" t="str">
        <f>IF(A4="","",IF(A2=A4,"R","T"))</f>
        <v/>
      </c>
      <c r="B5" s="171"/>
      <c r="K5" s="5"/>
      <c r="L5" s="6"/>
    </row>
    <row r="6" spans="1:36" ht="24.9" customHeight="1" x14ac:dyDescent="0.3">
      <c r="A6" s="151" t="s">
        <v>22</v>
      </c>
      <c r="B6" s="151"/>
      <c r="C6" s="151"/>
      <c r="D6" s="151"/>
      <c r="E6" s="151"/>
      <c r="F6" s="151"/>
      <c r="G6" s="151"/>
      <c r="H6" s="151"/>
      <c r="I6" s="151"/>
      <c r="J6" s="151"/>
      <c r="L6" s="11"/>
    </row>
    <row r="7" spans="1:36" ht="24.9" customHeight="1" x14ac:dyDescent="0.3">
      <c r="A7" s="172" t="s">
        <v>105</v>
      </c>
      <c r="B7" s="153"/>
      <c r="C7" s="153"/>
      <c r="D7" s="153"/>
      <c r="E7" s="153"/>
      <c r="F7" s="153"/>
      <c r="G7" s="153"/>
      <c r="H7" s="153"/>
      <c r="I7" s="153"/>
      <c r="J7" s="173"/>
      <c r="L7" s="11"/>
      <c r="M7"/>
    </row>
    <row r="8" spans="1:36" ht="24.9" customHeight="1" x14ac:dyDescent="0.3">
      <c r="A8" s="63" t="s">
        <v>72</v>
      </c>
      <c r="B8" s="61" t="s">
        <v>68</v>
      </c>
      <c r="C8" s="61" t="s">
        <v>73</v>
      </c>
      <c r="D8" s="62" t="s">
        <v>111</v>
      </c>
      <c r="E8" s="62" t="s">
        <v>106</v>
      </c>
      <c r="F8" s="62"/>
      <c r="G8" s="62" t="s">
        <v>107</v>
      </c>
      <c r="H8" s="62"/>
      <c r="I8" s="150" t="s">
        <v>184</v>
      </c>
      <c r="J8" s="174"/>
      <c r="K8" s="43"/>
      <c r="L8" s="9"/>
      <c r="M8" s="9"/>
    </row>
    <row r="9" spans="1:36" ht="24.9" customHeight="1" x14ac:dyDescent="0.3">
      <c r="A9" s="64">
        <v>1</v>
      </c>
      <c r="B9" s="55" t="s">
        <v>74</v>
      </c>
      <c r="C9" s="55" t="s">
        <v>82</v>
      </c>
      <c r="D9" s="57" t="s">
        <v>90</v>
      </c>
      <c r="E9" s="160">
        <f ca="1">TODAY()-15</f>
        <v>45263</v>
      </c>
      <c r="F9" s="160"/>
      <c r="G9" s="161"/>
      <c r="H9" s="162"/>
      <c r="I9" s="163"/>
      <c r="J9" s="164"/>
      <c r="K9" s="43" t="str">
        <f>IF(I9="","",IF(L9=I9,"R","T"))</f>
        <v/>
      </c>
      <c r="L9" s="9">
        <f ca="1">_xlfn.DAYS($A$4,E9)</f>
        <v>-45263</v>
      </c>
      <c r="M9" s="9" t="s">
        <v>110</v>
      </c>
    </row>
    <row r="10" spans="1:36" ht="24.9" customHeight="1" x14ac:dyDescent="0.3">
      <c r="A10" s="65">
        <v>2</v>
      </c>
      <c r="B10" s="56" t="s">
        <v>75</v>
      </c>
      <c r="C10" s="56" t="s">
        <v>83</v>
      </c>
      <c r="D10" s="58" t="s">
        <v>91</v>
      </c>
      <c r="E10" s="166">
        <f ca="1">TODAY()-1</f>
        <v>45277</v>
      </c>
      <c r="F10" s="166"/>
      <c r="G10" s="161"/>
      <c r="H10" s="162"/>
      <c r="I10" s="163"/>
      <c r="J10" s="164"/>
      <c r="K10" s="43" t="str">
        <f>IF(I10="","",IF(L10=I10,"R","T"))</f>
        <v/>
      </c>
      <c r="L10" s="9">
        <f t="shared" ref="L10:L16" ca="1" si="0">_xlfn.DAYS($A$4,E10)</f>
        <v>-45277</v>
      </c>
      <c r="M10" s="9"/>
    </row>
    <row r="11" spans="1:36" s="4" customFormat="1" ht="24.75" customHeight="1" x14ac:dyDescent="0.3">
      <c r="A11" s="64">
        <v>3</v>
      </c>
      <c r="B11" s="55" t="s">
        <v>76</v>
      </c>
      <c r="C11" s="55" t="s">
        <v>84</v>
      </c>
      <c r="D11" s="57" t="s">
        <v>92</v>
      </c>
      <c r="E11" s="160">
        <f ca="1">TODAY()-16</f>
        <v>45262</v>
      </c>
      <c r="F11" s="160"/>
      <c r="G11" s="161"/>
      <c r="H11" s="162"/>
      <c r="I11" s="163"/>
      <c r="J11" s="164"/>
      <c r="K11" s="43" t="str">
        <f t="shared" ref="K11:K16" si="1">IF(I11="","",IF(L11=I11,"R","T"))</f>
        <v/>
      </c>
      <c r="L11" s="9">
        <f t="shared" ca="1" si="0"/>
        <v>-45262</v>
      </c>
      <c r="M11" s="9"/>
    </row>
    <row r="12" spans="1:36" s="4" customFormat="1" ht="24.75" customHeight="1" x14ac:dyDescent="0.3">
      <c r="A12" s="65">
        <v>4</v>
      </c>
      <c r="B12" s="56" t="s">
        <v>77</v>
      </c>
      <c r="C12" s="56" t="s">
        <v>85</v>
      </c>
      <c r="D12" s="58" t="s">
        <v>93</v>
      </c>
      <c r="E12" s="166">
        <f ca="1">TODAY()-17</f>
        <v>45261</v>
      </c>
      <c r="F12" s="166"/>
      <c r="G12" s="161"/>
      <c r="H12" s="162"/>
      <c r="I12" s="163"/>
      <c r="J12" s="164"/>
      <c r="K12" s="43" t="str">
        <f t="shared" si="1"/>
        <v/>
      </c>
      <c r="L12" s="9">
        <f t="shared" ca="1" si="0"/>
        <v>-45261</v>
      </c>
    </row>
    <row r="13" spans="1:36" s="4" customFormat="1" ht="24.75" customHeight="1" x14ac:dyDescent="0.3">
      <c r="A13" s="64">
        <v>5</v>
      </c>
      <c r="B13" s="55" t="s">
        <v>78</v>
      </c>
      <c r="C13" s="55" t="s">
        <v>86</v>
      </c>
      <c r="D13" s="57" t="s">
        <v>94</v>
      </c>
      <c r="E13" s="160">
        <f ca="1">TODAY()-5</f>
        <v>45273</v>
      </c>
      <c r="F13" s="160"/>
      <c r="G13" s="161"/>
      <c r="H13" s="162"/>
      <c r="I13" s="163"/>
      <c r="J13" s="164"/>
      <c r="K13" s="43" t="str">
        <f t="shared" si="1"/>
        <v/>
      </c>
      <c r="L13" s="9">
        <f t="shared" ca="1" si="0"/>
        <v>-45273</v>
      </c>
    </row>
    <row r="14" spans="1:36" s="4" customFormat="1" ht="24.75" customHeight="1" x14ac:dyDescent="0.3">
      <c r="A14" s="65">
        <v>6</v>
      </c>
      <c r="B14" s="56" t="s">
        <v>79</v>
      </c>
      <c r="C14" s="56" t="s">
        <v>87</v>
      </c>
      <c r="D14" s="58" t="s">
        <v>95</v>
      </c>
      <c r="E14" s="166">
        <f ca="1">TODAY()-19</f>
        <v>45259</v>
      </c>
      <c r="F14" s="166"/>
      <c r="G14" s="161"/>
      <c r="H14" s="162"/>
      <c r="I14" s="163"/>
      <c r="J14" s="164"/>
      <c r="K14" s="43" t="str">
        <f t="shared" si="1"/>
        <v/>
      </c>
      <c r="L14" s="9">
        <f t="shared" ca="1" si="0"/>
        <v>-45259</v>
      </c>
    </row>
    <row r="15" spans="1:36" s="4" customFormat="1" ht="24.75" customHeight="1" x14ac:dyDescent="0.3">
      <c r="A15" s="64">
        <v>7</v>
      </c>
      <c r="B15" s="55" t="s">
        <v>80</v>
      </c>
      <c r="C15" s="55" t="s">
        <v>88</v>
      </c>
      <c r="D15" s="57" t="s">
        <v>96</v>
      </c>
      <c r="E15" s="160">
        <f ca="1">TODAY()-6</f>
        <v>45272</v>
      </c>
      <c r="F15" s="160"/>
      <c r="G15" s="161"/>
      <c r="H15" s="162"/>
      <c r="I15" s="163"/>
      <c r="J15" s="164"/>
      <c r="K15" s="43" t="str">
        <f t="shared" si="1"/>
        <v/>
      </c>
      <c r="L15" s="9">
        <f t="shared" ca="1" si="0"/>
        <v>-45272</v>
      </c>
    </row>
    <row r="16" spans="1:36" s="4" customFormat="1" ht="24.75" customHeight="1" thickBot="1" x14ac:dyDescent="0.35">
      <c r="A16" s="66">
        <v>8</v>
      </c>
      <c r="B16" s="67" t="s">
        <v>81</v>
      </c>
      <c r="C16" s="67" t="s">
        <v>85</v>
      </c>
      <c r="D16" s="68" t="s">
        <v>97</v>
      </c>
      <c r="E16" s="165">
        <f ca="1">TODAY()-18</f>
        <v>45260</v>
      </c>
      <c r="F16" s="165"/>
      <c r="G16" s="161"/>
      <c r="H16" s="162"/>
      <c r="I16" s="163"/>
      <c r="J16" s="164"/>
      <c r="K16" s="43" t="str">
        <f t="shared" si="1"/>
        <v/>
      </c>
      <c r="L16" s="9">
        <f t="shared" ca="1" si="0"/>
        <v>-45260</v>
      </c>
    </row>
    <row r="17" spans="1:12" s="4" customFormat="1" x14ac:dyDescent="0.3">
      <c r="K17" s="5"/>
      <c r="L17" s="6"/>
    </row>
    <row r="18" spans="1:12" s="4" customFormat="1" ht="15.75" customHeight="1" x14ac:dyDescent="0.3">
      <c r="K18" s="5"/>
      <c r="L18" s="6"/>
    </row>
    <row r="19" spans="1:12" s="4" customFormat="1" ht="15.75" customHeight="1" x14ac:dyDescent="0.3">
      <c r="A19" s="75"/>
      <c r="F19" s="75"/>
      <c r="K19" s="5"/>
      <c r="L19" s="6"/>
    </row>
    <row r="20" spans="1:12" s="4" customFormat="1" x14ac:dyDescent="0.3">
      <c r="A20" s="75"/>
      <c r="K20" s="5"/>
      <c r="L20" s="6"/>
    </row>
    <row r="21" spans="1:12" s="4" customFormat="1" x14ac:dyDescent="0.3">
      <c r="K21" s="5"/>
      <c r="L21" s="6"/>
    </row>
    <row r="22" spans="1:12" s="4" customFormat="1" x14ac:dyDescent="0.3">
      <c r="K22" s="5"/>
      <c r="L22" s="6"/>
    </row>
    <row r="23" spans="1:12" s="4" customFormat="1" x14ac:dyDescent="0.3">
      <c r="K23" s="5"/>
      <c r="L23" s="6"/>
    </row>
    <row r="24" spans="1:12" s="4" customFormat="1" x14ac:dyDescent="0.3">
      <c r="K24" s="5"/>
      <c r="L24" s="6"/>
    </row>
    <row r="25" spans="1:12" s="4" customFormat="1" x14ac:dyDescent="0.3">
      <c r="K25" s="5"/>
      <c r="L25" s="6"/>
    </row>
    <row r="26" spans="1:12" s="4" customFormat="1" x14ac:dyDescent="0.3">
      <c r="K26" s="5"/>
      <c r="L26" s="6"/>
    </row>
    <row r="27" spans="1:12" s="4" customFormat="1" x14ac:dyDescent="0.3">
      <c r="K27" s="5"/>
      <c r="L27" s="6"/>
    </row>
    <row r="28" spans="1:12" s="4" customFormat="1" x14ac:dyDescent="0.3">
      <c r="K28" s="5"/>
      <c r="L28" s="6"/>
    </row>
    <row r="29" spans="1:12" s="4" customFormat="1" x14ac:dyDescent="0.3">
      <c r="K29" s="5"/>
      <c r="L29" s="6"/>
    </row>
    <row r="30" spans="1:12" s="4" customFormat="1" x14ac:dyDescent="0.3">
      <c r="K30" s="5"/>
      <c r="L30" s="6"/>
    </row>
    <row r="31" spans="1:12" s="4" customFormat="1" x14ac:dyDescent="0.3">
      <c r="K31" s="5"/>
      <c r="L31" s="6"/>
    </row>
    <row r="32" spans="1:12" s="4" customFormat="1" x14ac:dyDescent="0.3">
      <c r="K32" s="5"/>
      <c r="L32" s="6"/>
    </row>
    <row r="33" spans="11:12" s="4" customFormat="1" x14ac:dyDescent="0.3">
      <c r="K33" s="5"/>
      <c r="L33" s="6"/>
    </row>
    <row r="34" spans="11:12" s="4" customFormat="1" x14ac:dyDescent="0.3">
      <c r="K34" s="5"/>
      <c r="L34" s="6"/>
    </row>
    <row r="35" spans="11:12" s="4" customFormat="1" x14ac:dyDescent="0.3">
      <c r="K35" s="5"/>
      <c r="L35" s="6"/>
    </row>
    <row r="36" spans="11:12" s="4" customFormat="1" x14ac:dyDescent="0.3">
      <c r="K36" s="5"/>
      <c r="L36" s="6"/>
    </row>
    <row r="37" spans="11:12" s="4" customFormat="1" x14ac:dyDescent="0.3">
      <c r="K37" s="5"/>
      <c r="L37" s="6"/>
    </row>
    <row r="38" spans="11:12" s="4" customFormat="1" x14ac:dyDescent="0.3">
      <c r="K38" s="5"/>
      <c r="L38" s="6"/>
    </row>
    <row r="39" spans="11:12" s="4" customFormat="1" x14ac:dyDescent="0.3">
      <c r="K39" s="5"/>
      <c r="L39" s="6"/>
    </row>
    <row r="40" spans="11:12" s="4" customFormat="1" x14ac:dyDescent="0.3">
      <c r="K40" s="5"/>
      <c r="L40" s="6"/>
    </row>
    <row r="41" spans="11:12" s="4" customFormat="1" x14ac:dyDescent="0.3">
      <c r="K41" s="5"/>
      <c r="L41" s="6"/>
    </row>
    <row r="42" spans="11:12" s="4" customFormat="1" x14ac:dyDescent="0.3">
      <c r="K42" s="5"/>
      <c r="L42" s="6"/>
    </row>
    <row r="43" spans="11:12" s="4" customFormat="1" x14ac:dyDescent="0.3">
      <c r="K43" s="5"/>
      <c r="L43" s="6"/>
    </row>
    <row r="44" spans="11:12" s="4" customFormat="1" x14ac:dyDescent="0.3">
      <c r="K44" s="5"/>
      <c r="L44" s="6"/>
    </row>
    <row r="45" spans="11:12" s="4" customFormat="1" x14ac:dyDescent="0.3">
      <c r="K45" s="5"/>
      <c r="L45" s="6"/>
    </row>
    <row r="46" spans="11:12" s="4" customFormat="1" x14ac:dyDescent="0.3">
      <c r="K46" s="5"/>
      <c r="L46" s="6"/>
    </row>
    <row r="47" spans="11:12" s="4" customFormat="1" x14ac:dyDescent="0.3">
      <c r="K47" s="5"/>
      <c r="L47" s="6"/>
    </row>
    <row r="48" spans="11:12" s="4" customFormat="1" x14ac:dyDescent="0.3">
      <c r="K48" s="5"/>
      <c r="L48" s="6"/>
    </row>
    <row r="49" spans="1:12" s="4" customFormat="1" x14ac:dyDescent="0.3">
      <c r="K49" s="5"/>
      <c r="L49" s="6"/>
    </row>
    <row r="50" spans="1:12" s="4" customFormat="1" x14ac:dyDescent="0.3">
      <c r="K50" s="5"/>
      <c r="L50" s="6"/>
    </row>
    <row r="51" spans="1:12" s="4" customFormat="1" x14ac:dyDescent="0.3">
      <c r="K51" s="5"/>
      <c r="L51" s="6"/>
    </row>
    <row r="52" spans="1:12" s="4" customFormat="1" x14ac:dyDescent="0.3">
      <c r="K52" s="5"/>
      <c r="L52" s="6"/>
    </row>
    <row r="53" spans="1:12" s="4" customFormat="1" x14ac:dyDescent="0.3">
      <c r="K53" s="5"/>
      <c r="L53" s="6"/>
    </row>
    <row r="54" spans="1:12" s="4" customFormat="1" x14ac:dyDescent="0.3">
      <c r="K54" s="5"/>
      <c r="L54" s="6"/>
    </row>
    <row r="55" spans="1:12" s="4" customFormat="1" x14ac:dyDescent="0.3">
      <c r="K55" s="5"/>
      <c r="L55" s="6"/>
    </row>
    <row r="56" spans="1:12" s="4" customFormat="1" x14ac:dyDescent="0.3">
      <c r="K56" s="5"/>
      <c r="L56" s="6"/>
    </row>
    <row r="57" spans="1:12" s="4" customFormat="1" x14ac:dyDescent="0.3">
      <c r="K57" s="5"/>
      <c r="L57" s="6"/>
    </row>
    <row r="58" spans="1:12" s="4" customFormat="1" x14ac:dyDescent="0.3">
      <c r="K58" s="5"/>
      <c r="L58" s="6"/>
    </row>
    <row r="59" spans="1:12" s="4" customFormat="1" x14ac:dyDescent="0.3">
      <c r="K59" s="5"/>
      <c r="L59" s="6"/>
    </row>
    <row r="60" spans="1:12" s="4" customFormat="1" x14ac:dyDescent="0.3">
      <c r="K60" s="5"/>
      <c r="L60" s="6"/>
    </row>
    <row r="61" spans="1:12" s="4" customFormat="1" x14ac:dyDescent="0.3">
      <c r="K61" s="5"/>
      <c r="L61" s="6"/>
    </row>
    <row r="62" spans="1:12" s="4" customFormat="1" x14ac:dyDescent="0.3">
      <c r="K62" s="5"/>
      <c r="L62" s="6"/>
    </row>
    <row r="63" spans="1:12" s="4" customFormat="1" x14ac:dyDescent="0.3">
      <c r="K63" s="5"/>
      <c r="L63" s="6"/>
    </row>
    <row r="64" spans="1:12" x14ac:dyDescent="0.3">
      <c r="A64" s="4"/>
      <c r="B64" s="4"/>
      <c r="C64" s="4"/>
      <c r="D64" s="4"/>
      <c r="E64" s="4"/>
      <c r="F64" s="4"/>
      <c r="G64" s="4"/>
      <c r="H64" s="4"/>
      <c r="I64" s="4"/>
      <c r="J64" s="4"/>
    </row>
  </sheetData>
  <sheetProtection selectLockedCells="1"/>
  <protectedRanges>
    <protectedRange sqref="K1 D11:D16" name="Aralık1"/>
  </protectedRanges>
  <mergeCells count="32">
    <mergeCell ref="E10:F10"/>
    <mergeCell ref="G10:H10"/>
    <mergeCell ref="I10:J10"/>
    <mergeCell ref="A1:J1"/>
    <mergeCell ref="A2:B2"/>
    <mergeCell ref="A3:B3"/>
    <mergeCell ref="A4:B4"/>
    <mergeCell ref="A5:B5"/>
    <mergeCell ref="A6:J6"/>
    <mergeCell ref="A7:J7"/>
    <mergeCell ref="I8:J8"/>
    <mergeCell ref="E9:F9"/>
    <mergeCell ref="G9:H9"/>
    <mergeCell ref="I9:J9"/>
    <mergeCell ref="E11:F11"/>
    <mergeCell ref="G11:H11"/>
    <mergeCell ref="I11:J11"/>
    <mergeCell ref="E12:F12"/>
    <mergeCell ref="G12:H12"/>
    <mergeCell ref="I12:J12"/>
    <mergeCell ref="E13:F13"/>
    <mergeCell ref="G13:H13"/>
    <mergeCell ref="I13:J13"/>
    <mergeCell ref="E14:F14"/>
    <mergeCell ref="G14:H14"/>
    <mergeCell ref="I14:J14"/>
    <mergeCell ref="E15:F15"/>
    <mergeCell ref="G15:H15"/>
    <mergeCell ref="I15:J15"/>
    <mergeCell ref="E16:F16"/>
    <mergeCell ref="G16:H16"/>
    <mergeCell ref="I16:J16"/>
  </mergeCells>
  <conditionalFormatting sqref="K8:K16">
    <cfRule type="containsText" dxfId="139" priority="5" operator="containsText" text="T">
      <formula>NOT(ISERROR(SEARCH("T",K8)))</formula>
    </cfRule>
    <cfRule type="containsText" dxfId="138" priority="6" operator="containsText" text="R">
      <formula>NOT(ISERROR(SEARCH("R",K8)))</formula>
    </cfRule>
  </conditionalFormatting>
  <conditionalFormatting sqref="M8:M11 C4">
    <cfRule type="expression" dxfId="137" priority="4">
      <formula>$K$1=1</formula>
    </cfRule>
  </conditionalFormatting>
  <conditionalFormatting sqref="A9:J16">
    <cfRule type="expression" dxfId="136" priority="3">
      <formula>$I9&gt;15</formula>
    </cfRule>
  </conditionalFormatting>
  <conditionalFormatting sqref="A5">
    <cfRule type="containsText" dxfId="135" priority="1" operator="containsText" text="T">
      <formula>NOT(ISERROR(SEARCH("T",A5)))</formula>
    </cfRule>
    <cfRule type="containsText" dxfId="134" priority="2" operator="containsText" text="R">
      <formula>NOT(ISERROR(SEARCH("R",A5)))</formula>
    </cfRule>
  </conditionalFormatting>
  <hyperlinks>
    <hyperlink ref="M2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AJ63"/>
  <sheetViews>
    <sheetView showGridLines="0" zoomScale="90" zoomScaleNormal="90" workbookViewId="0">
      <selection activeCell="K1" sqref="K1"/>
    </sheetView>
  </sheetViews>
  <sheetFormatPr defaultColWidth="9.109375" defaultRowHeight="14.4" x14ac:dyDescent="0.3"/>
  <cols>
    <col min="1" max="1" width="22.5546875" style="1" customWidth="1"/>
    <col min="2" max="3" width="22.109375" style="1" customWidth="1"/>
    <col min="4" max="6" width="7.6640625" style="1" customWidth="1"/>
    <col min="7" max="10" width="4" style="1" customWidth="1"/>
    <col min="11" max="11" width="4.109375" style="5" customWidth="1"/>
    <col min="12" max="12" width="4.109375" style="6" customWidth="1"/>
    <col min="13" max="13" width="18.109375" style="4" customWidth="1"/>
    <col min="14" max="16" width="9" style="4" customWidth="1"/>
    <col min="17" max="36" width="9.109375" style="4"/>
    <col min="37" max="16384" width="9.109375" style="1"/>
  </cols>
  <sheetData>
    <row r="1" spans="1:36" ht="24.9" customHeight="1" thickBot="1" x14ac:dyDescent="0.45">
      <c r="A1" s="124" t="s">
        <v>112</v>
      </c>
      <c r="B1" s="125"/>
      <c r="C1" s="125"/>
      <c r="D1" s="125"/>
      <c r="E1" s="125"/>
      <c r="F1" s="125"/>
      <c r="G1" s="125"/>
      <c r="H1" s="125"/>
      <c r="I1" s="125"/>
      <c r="J1" s="126"/>
      <c r="K1" s="34"/>
      <c r="M1" s="12"/>
    </row>
    <row r="2" spans="1:36" s="4" customFormat="1" ht="24.9" customHeight="1" thickBot="1" x14ac:dyDescent="0.35">
      <c r="A2" s="76"/>
      <c r="B2" s="10">
        <f>WEEKNUM(A4,2)</f>
        <v>1</v>
      </c>
      <c r="J2" s="5"/>
      <c r="K2" s="6"/>
      <c r="L2" s="33" t="s">
        <v>24</v>
      </c>
    </row>
    <row r="3" spans="1:36" s="2" customFormat="1" ht="22.5" customHeight="1" x14ac:dyDescent="0.45">
      <c r="A3" s="69" t="s">
        <v>32</v>
      </c>
      <c r="B3" s="71" t="s">
        <v>113</v>
      </c>
      <c r="C3" s="7"/>
      <c r="D3" s="7"/>
      <c r="E3" s="7"/>
      <c r="F3" s="7"/>
      <c r="G3" s="41"/>
      <c r="H3" s="41"/>
      <c r="I3" s="41"/>
      <c r="J3" s="41"/>
      <c r="K3" s="41"/>
      <c r="L3" s="38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6" s="2" customFormat="1" ht="22.5" customHeight="1" thickBot="1" x14ac:dyDescent="0.45">
      <c r="A4" s="72"/>
      <c r="B4" s="74"/>
      <c r="C4" s="31" t="s">
        <v>186</v>
      </c>
      <c r="D4" s="7"/>
      <c r="E4" s="7"/>
      <c r="F4" s="7"/>
      <c r="G4" s="42"/>
      <c r="H4" s="42"/>
      <c r="I4" s="42"/>
      <c r="J4" s="42"/>
      <c r="K4" s="4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6" s="4" customFormat="1" ht="22.5" customHeight="1" x14ac:dyDescent="0.3">
      <c r="A5" s="43"/>
      <c r="B5" s="43" t="str">
        <f t="shared" ref="B5" si="0">IF(B4="","",IF(B2=B4,"R","T"))</f>
        <v/>
      </c>
      <c r="J5" s="5"/>
      <c r="K5" s="6"/>
    </row>
    <row r="6" spans="1:36" ht="22.5" customHeight="1" thickBot="1" x14ac:dyDescent="0.35">
      <c r="A6" s="4"/>
      <c r="B6" s="10">
        <f>WEEKNUM(A8,2)</f>
        <v>1</v>
      </c>
      <c r="C6" s="4"/>
      <c r="D6" s="4"/>
      <c r="E6" s="4"/>
      <c r="F6" s="4"/>
      <c r="G6" s="4"/>
      <c r="H6" s="4"/>
      <c r="I6" s="4"/>
      <c r="J6" s="5"/>
      <c r="K6" s="6"/>
      <c r="L6" s="4"/>
      <c r="AJ6" s="1"/>
    </row>
    <row r="7" spans="1:36" ht="22.5" customHeight="1" x14ac:dyDescent="0.3">
      <c r="A7" s="69" t="s">
        <v>103</v>
      </c>
      <c r="B7" s="71" t="s">
        <v>114</v>
      </c>
      <c r="C7" s="4"/>
      <c r="D7" s="4"/>
      <c r="E7" s="4"/>
      <c r="F7" s="4"/>
      <c r="G7" s="4"/>
      <c r="H7" s="4"/>
      <c r="I7" s="4"/>
      <c r="J7" s="5"/>
      <c r="K7" s="6"/>
      <c r="L7" s="9" t="s">
        <v>64</v>
      </c>
      <c r="AJ7" s="1"/>
    </row>
    <row r="8" spans="1:36" ht="22.5" customHeight="1" thickBot="1" x14ac:dyDescent="0.35">
      <c r="A8" s="72"/>
      <c r="B8" s="74"/>
      <c r="C8" s="10" t="s">
        <v>187</v>
      </c>
      <c r="D8" s="4"/>
      <c r="E8" s="4"/>
      <c r="F8" s="4"/>
      <c r="G8" s="4"/>
      <c r="H8" s="4"/>
      <c r="I8" s="4"/>
      <c r="J8" s="5"/>
      <c r="K8" s="6"/>
      <c r="L8" s="9" t="s">
        <v>65</v>
      </c>
      <c r="AJ8" s="1"/>
    </row>
    <row r="9" spans="1:36" ht="24.9" customHeight="1" x14ac:dyDescent="0.3">
      <c r="A9" s="4"/>
      <c r="B9" s="43" t="str">
        <f t="shared" ref="B9" si="1">IF(B8="","",IF(B6=B8,"R","T"))</f>
        <v/>
      </c>
      <c r="C9" s="4"/>
      <c r="D9" s="4"/>
      <c r="E9" s="4"/>
      <c r="F9" s="4"/>
      <c r="G9" s="4"/>
      <c r="H9" s="4"/>
      <c r="I9" s="4"/>
      <c r="J9" s="5"/>
      <c r="K9" s="6"/>
      <c r="L9" s="9" t="s">
        <v>66</v>
      </c>
      <c r="AJ9" s="1"/>
    </row>
    <row r="10" spans="1:36" ht="24.9" customHeight="1" x14ac:dyDescent="0.3">
      <c r="A10" s="4"/>
      <c r="B10" s="4"/>
      <c r="C10" s="4"/>
      <c r="D10" s="4"/>
      <c r="E10" s="4"/>
      <c r="F10" s="4"/>
      <c r="G10" s="4"/>
      <c r="H10" s="4"/>
      <c r="I10" s="4"/>
      <c r="J10" s="5"/>
      <c r="K10" s="6"/>
      <c r="L10" s="9" t="s">
        <v>67</v>
      </c>
      <c r="AJ10" s="1"/>
    </row>
    <row r="11" spans="1:36" s="4" customFormat="1" x14ac:dyDescent="0.3">
      <c r="K11" s="5"/>
      <c r="L11" s="6"/>
    </row>
    <row r="12" spans="1:36" s="4" customFormat="1" x14ac:dyDescent="0.3">
      <c r="K12" s="5"/>
      <c r="L12" s="6"/>
    </row>
    <row r="13" spans="1:36" s="4" customFormat="1" x14ac:dyDescent="0.3">
      <c r="K13" s="5"/>
      <c r="L13" s="6"/>
    </row>
    <row r="14" spans="1:36" s="4" customFormat="1" x14ac:dyDescent="0.3">
      <c r="K14" s="5"/>
      <c r="L14" s="6"/>
    </row>
    <row r="15" spans="1:36" s="4" customFormat="1" x14ac:dyDescent="0.3">
      <c r="K15" s="5"/>
      <c r="L15" s="6"/>
    </row>
    <row r="16" spans="1:36" s="4" customFormat="1" x14ac:dyDescent="0.3">
      <c r="K16" s="5"/>
      <c r="L16" s="6"/>
    </row>
    <row r="17" spans="11:12" s="4" customFormat="1" x14ac:dyDescent="0.3">
      <c r="K17" s="5"/>
      <c r="L17" s="6"/>
    </row>
    <row r="18" spans="11:12" s="4" customFormat="1" x14ac:dyDescent="0.3">
      <c r="K18" s="5"/>
      <c r="L18" s="6"/>
    </row>
    <row r="19" spans="11:12" s="4" customFormat="1" x14ac:dyDescent="0.3">
      <c r="K19" s="5"/>
      <c r="L19" s="6"/>
    </row>
    <row r="20" spans="11:12" s="4" customFormat="1" x14ac:dyDescent="0.3">
      <c r="K20" s="5"/>
      <c r="L20" s="6"/>
    </row>
    <row r="21" spans="11:12" s="4" customFormat="1" x14ac:dyDescent="0.3">
      <c r="K21" s="5"/>
      <c r="L21" s="6"/>
    </row>
    <row r="22" spans="11:12" s="4" customFormat="1" x14ac:dyDescent="0.3">
      <c r="K22" s="5"/>
      <c r="L22" s="6"/>
    </row>
    <row r="23" spans="11:12" s="4" customFormat="1" x14ac:dyDescent="0.3">
      <c r="K23" s="5"/>
      <c r="L23" s="6"/>
    </row>
    <row r="24" spans="11:12" s="4" customFormat="1" x14ac:dyDescent="0.3">
      <c r="K24" s="5"/>
      <c r="L24" s="6"/>
    </row>
    <row r="25" spans="11:12" s="4" customFormat="1" x14ac:dyDescent="0.3">
      <c r="K25" s="5"/>
      <c r="L25" s="6"/>
    </row>
    <row r="26" spans="11:12" s="4" customFormat="1" x14ac:dyDescent="0.3">
      <c r="K26" s="5"/>
      <c r="L26" s="6"/>
    </row>
    <row r="27" spans="11:12" s="4" customFormat="1" x14ac:dyDescent="0.3">
      <c r="K27" s="5"/>
      <c r="L27" s="6"/>
    </row>
    <row r="28" spans="11:12" s="4" customFormat="1" x14ac:dyDescent="0.3">
      <c r="K28" s="5"/>
      <c r="L28" s="6"/>
    </row>
    <row r="29" spans="11:12" s="4" customFormat="1" x14ac:dyDescent="0.3">
      <c r="K29" s="5"/>
      <c r="L29" s="6"/>
    </row>
    <row r="30" spans="11:12" s="4" customFormat="1" x14ac:dyDescent="0.3">
      <c r="K30" s="5"/>
      <c r="L30" s="6"/>
    </row>
    <row r="31" spans="11:12" s="4" customFormat="1" x14ac:dyDescent="0.3">
      <c r="K31" s="5"/>
      <c r="L31" s="6"/>
    </row>
    <row r="32" spans="11:12" s="4" customFormat="1" x14ac:dyDescent="0.3">
      <c r="K32" s="5"/>
      <c r="L32" s="6"/>
    </row>
    <row r="33" spans="11:12" s="4" customFormat="1" x14ac:dyDescent="0.3">
      <c r="K33" s="5"/>
      <c r="L33" s="6"/>
    </row>
    <row r="34" spans="11:12" s="4" customFormat="1" x14ac:dyDescent="0.3">
      <c r="K34" s="5"/>
      <c r="L34" s="6"/>
    </row>
    <row r="35" spans="11:12" s="4" customFormat="1" x14ac:dyDescent="0.3">
      <c r="K35" s="5"/>
      <c r="L35" s="6"/>
    </row>
    <row r="36" spans="11:12" s="4" customFormat="1" x14ac:dyDescent="0.3">
      <c r="K36" s="5"/>
      <c r="L36" s="6"/>
    </row>
    <row r="37" spans="11:12" s="4" customFormat="1" x14ac:dyDescent="0.3">
      <c r="K37" s="5"/>
      <c r="L37" s="6"/>
    </row>
    <row r="38" spans="11:12" s="4" customFormat="1" x14ac:dyDescent="0.3">
      <c r="K38" s="5"/>
      <c r="L38" s="6"/>
    </row>
    <row r="39" spans="11:12" s="4" customFormat="1" x14ac:dyDescent="0.3">
      <c r="K39" s="5"/>
      <c r="L39" s="6"/>
    </row>
    <row r="40" spans="11:12" s="4" customFormat="1" x14ac:dyDescent="0.3">
      <c r="K40" s="5"/>
      <c r="L40" s="6"/>
    </row>
    <row r="41" spans="11:12" s="4" customFormat="1" x14ac:dyDescent="0.3">
      <c r="K41" s="5"/>
      <c r="L41" s="6"/>
    </row>
    <row r="42" spans="11:12" s="4" customFormat="1" x14ac:dyDescent="0.3">
      <c r="K42" s="5"/>
      <c r="L42" s="6"/>
    </row>
    <row r="43" spans="11:12" s="4" customFormat="1" x14ac:dyDescent="0.3">
      <c r="K43" s="5"/>
      <c r="L43" s="6"/>
    </row>
    <row r="44" spans="11:12" s="4" customFormat="1" x14ac:dyDescent="0.3">
      <c r="K44" s="5"/>
      <c r="L44" s="6"/>
    </row>
    <row r="45" spans="11:12" s="4" customFormat="1" x14ac:dyDescent="0.3">
      <c r="K45" s="5"/>
      <c r="L45" s="6"/>
    </row>
    <row r="46" spans="11:12" s="4" customFormat="1" x14ac:dyDescent="0.3">
      <c r="K46" s="5"/>
      <c r="L46" s="6"/>
    </row>
    <row r="47" spans="11:12" s="4" customFormat="1" x14ac:dyDescent="0.3">
      <c r="K47" s="5"/>
      <c r="L47" s="6"/>
    </row>
    <row r="48" spans="11:12" s="4" customFormat="1" x14ac:dyDescent="0.3">
      <c r="K48" s="5"/>
      <c r="L48" s="6"/>
    </row>
    <row r="49" spans="11:12" s="4" customFormat="1" x14ac:dyDescent="0.3">
      <c r="K49" s="5"/>
      <c r="L49" s="6"/>
    </row>
    <row r="50" spans="11:12" s="4" customFormat="1" x14ac:dyDescent="0.3">
      <c r="K50" s="5"/>
      <c r="L50" s="6"/>
    </row>
    <row r="51" spans="11:12" s="4" customFormat="1" x14ac:dyDescent="0.3">
      <c r="K51" s="5"/>
      <c r="L51" s="6"/>
    </row>
    <row r="52" spans="11:12" s="4" customFormat="1" x14ac:dyDescent="0.3">
      <c r="K52" s="5"/>
      <c r="L52" s="6"/>
    </row>
    <row r="53" spans="11:12" s="4" customFormat="1" x14ac:dyDescent="0.3">
      <c r="K53" s="5"/>
      <c r="L53" s="6"/>
    </row>
    <row r="54" spans="11:12" s="4" customFormat="1" x14ac:dyDescent="0.3">
      <c r="K54" s="5"/>
      <c r="L54" s="6"/>
    </row>
    <row r="55" spans="11:12" s="4" customFormat="1" x14ac:dyDescent="0.3">
      <c r="K55" s="5"/>
      <c r="L55" s="6"/>
    </row>
    <row r="56" spans="11:12" s="4" customFormat="1" x14ac:dyDescent="0.3">
      <c r="K56" s="5"/>
      <c r="L56" s="6"/>
    </row>
    <row r="57" spans="11:12" s="4" customFormat="1" x14ac:dyDescent="0.3">
      <c r="K57" s="5"/>
      <c r="L57" s="6"/>
    </row>
    <row r="58" spans="11:12" s="4" customFormat="1" x14ac:dyDescent="0.3">
      <c r="K58" s="5"/>
      <c r="L58" s="6"/>
    </row>
    <row r="59" spans="11:12" s="4" customFormat="1" x14ac:dyDescent="0.3">
      <c r="K59" s="5"/>
      <c r="L59" s="6"/>
    </row>
    <row r="60" spans="11:12" s="4" customFormat="1" x14ac:dyDescent="0.3">
      <c r="K60" s="5"/>
      <c r="L60" s="6"/>
    </row>
    <row r="61" spans="11:12" s="4" customFormat="1" x14ac:dyDescent="0.3">
      <c r="K61" s="5"/>
      <c r="L61" s="6"/>
    </row>
    <row r="62" spans="11:12" s="4" customFormat="1" x14ac:dyDescent="0.3">
      <c r="K62" s="5"/>
      <c r="L62" s="6"/>
    </row>
    <row r="63" spans="11:12" s="4" customFormat="1" x14ac:dyDescent="0.3">
      <c r="K63" s="5"/>
      <c r="L63" s="6"/>
    </row>
  </sheetData>
  <sheetProtection algorithmName="SHA-512" hashValue="818wh8+DqBs7nODg3yey6Q3Iq6z7K6Gr9rYnOXIlpGPhsZpUzBjP86NNI3WLBpyiyk0zpZgb2XKrmftJ4G3kIw==" saltValue="t0UXXhAI7HJqPyFuRMAUAw==" spinCount="100000" sheet="1" objects="1" selectLockedCells="1"/>
  <protectedRanges>
    <protectedRange sqref="K1" name="Aralık1"/>
  </protectedRanges>
  <mergeCells count="1">
    <mergeCell ref="A1:J1"/>
  </mergeCells>
  <conditionalFormatting sqref="C2:C8">
    <cfRule type="expression" dxfId="133" priority="6">
      <formula>$K$1=1</formula>
    </cfRule>
  </conditionalFormatting>
  <conditionalFormatting sqref="A5:B5">
    <cfRule type="containsText" dxfId="132" priority="4" operator="containsText" text="T">
      <formula>NOT(ISERROR(SEARCH("T",A5)))</formula>
    </cfRule>
    <cfRule type="containsText" dxfId="131" priority="5" operator="containsText" text="R">
      <formula>NOT(ISERROR(SEARCH("R",A5)))</formula>
    </cfRule>
  </conditionalFormatting>
  <conditionalFormatting sqref="B9">
    <cfRule type="containsText" dxfId="130" priority="1" operator="containsText" text="T">
      <formula>NOT(ISERROR(SEARCH("T",B9)))</formula>
    </cfRule>
    <cfRule type="containsText" dxfId="129" priority="2" operator="containsText" text="R">
      <formula>NOT(ISERROR(SEARCH("R",B9)))</formula>
    </cfRule>
  </conditionalFormatting>
  <hyperlinks>
    <hyperlink ref="L2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/>
  <dimension ref="A1:AJ64"/>
  <sheetViews>
    <sheetView showGridLines="0" zoomScale="90" zoomScaleNormal="90" workbookViewId="0">
      <selection activeCell="K1" sqref="K1"/>
    </sheetView>
  </sheetViews>
  <sheetFormatPr defaultColWidth="9.109375" defaultRowHeight="14.4" x14ac:dyDescent="0.3"/>
  <cols>
    <col min="1" max="1" width="12.5546875" style="1" bestFit="1" customWidth="1"/>
    <col min="2" max="2" width="9" style="1" bestFit="1" customWidth="1"/>
    <col min="3" max="3" width="15.6640625" style="1" customWidth="1"/>
    <col min="4" max="4" width="14" style="1" bestFit="1" customWidth="1"/>
    <col min="5" max="8" width="7.6640625" style="1" customWidth="1"/>
    <col min="9" max="9" width="7" style="1" customWidth="1"/>
    <col min="10" max="10" width="9" style="1" customWidth="1"/>
    <col min="11" max="11" width="4.109375" style="5" customWidth="1"/>
    <col min="12" max="12" width="4.109375" style="6" customWidth="1"/>
    <col min="13" max="13" width="18.109375" style="4" customWidth="1"/>
    <col min="14" max="14" width="12.5546875" style="4" bestFit="1" customWidth="1"/>
    <col min="15" max="15" width="11" style="4" bestFit="1" customWidth="1"/>
    <col min="16" max="16" width="7.5546875" style="4" bestFit="1" customWidth="1"/>
    <col min="17" max="17" width="14" style="4" bestFit="1" customWidth="1"/>
    <col min="18" max="18" width="10.109375" style="4" bestFit="1" customWidth="1"/>
    <col min="19" max="19" width="14" style="4" bestFit="1" customWidth="1"/>
    <col min="20" max="20" width="4.6640625" style="4" customWidth="1"/>
    <col min="21" max="21" width="11.6640625" style="4" customWidth="1"/>
    <col min="22" max="36" width="9.109375" style="4"/>
    <col min="37" max="16384" width="9.109375" style="1"/>
  </cols>
  <sheetData>
    <row r="1" spans="1:36" ht="24.9" customHeight="1" thickBot="1" x14ac:dyDescent="0.45">
      <c r="A1" s="124" t="s">
        <v>112</v>
      </c>
      <c r="B1" s="125"/>
      <c r="C1" s="125"/>
      <c r="D1" s="125"/>
      <c r="E1" s="125"/>
      <c r="F1" s="125"/>
      <c r="G1" s="125"/>
      <c r="H1" s="125"/>
      <c r="I1" s="125"/>
      <c r="J1" s="126"/>
      <c r="K1" s="34"/>
      <c r="M1" s="12"/>
    </row>
    <row r="2" spans="1:36" s="4" customFormat="1" ht="24.9" customHeight="1" thickBot="1" x14ac:dyDescent="0.35">
      <c r="A2" s="167"/>
      <c r="B2" s="168"/>
      <c r="C2" s="10">
        <f>WEEKNUM(A4,2)</f>
        <v>1</v>
      </c>
      <c r="K2" s="5"/>
      <c r="L2" s="6"/>
      <c r="M2" s="33" t="s">
        <v>24</v>
      </c>
    </row>
    <row r="3" spans="1:36" s="2" customFormat="1" ht="30" customHeight="1" x14ac:dyDescent="0.45">
      <c r="A3" s="169" t="s">
        <v>32</v>
      </c>
      <c r="B3" s="170"/>
      <c r="C3" s="83" t="s">
        <v>119</v>
      </c>
      <c r="D3" s="7"/>
      <c r="E3" s="7"/>
      <c r="F3" s="7"/>
      <c r="G3" s="7"/>
      <c r="H3" s="41"/>
      <c r="I3" s="41"/>
      <c r="J3" s="41"/>
      <c r="K3" s="41"/>
      <c r="L3" s="41"/>
      <c r="M3" s="38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2" customFormat="1" ht="24.9" customHeight="1" thickBot="1" x14ac:dyDescent="0.45">
      <c r="A4" s="183"/>
      <c r="B4" s="184"/>
      <c r="C4" s="82"/>
      <c r="D4" s="117" t="s">
        <v>186</v>
      </c>
      <c r="E4" s="7"/>
      <c r="F4" s="7"/>
      <c r="G4" s="7"/>
      <c r="H4" s="42"/>
      <c r="I4" s="42"/>
      <c r="J4" s="42"/>
      <c r="K4" s="42"/>
      <c r="L4" s="42"/>
      <c r="M4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4" customFormat="1" ht="24.9" customHeight="1" x14ac:dyDescent="0.3">
      <c r="A5" s="185"/>
      <c r="B5" s="185"/>
      <c r="C5" s="115" t="str">
        <f>IF(C4="","",IF(C2=C4,"R","T"))</f>
        <v/>
      </c>
      <c r="D5" s="116"/>
      <c r="K5" s="5"/>
      <c r="L5" s="6"/>
    </row>
    <row r="6" spans="1:36" ht="24.9" customHeight="1" x14ac:dyDescent="0.3">
      <c r="A6" s="151" t="s">
        <v>22</v>
      </c>
      <c r="B6" s="151"/>
      <c r="C6" s="151"/>
      <c r="D6" s="151"/>
      <c r="E6" s="151"/>
      <c r="F6" s="151"/>
      <c r="G6" s="151"/>
      <c r="H6" s="151"/>
      <c r="I6" s="151"/>
      <c r="J6" s="151"/>
      <c r="L6" s="11"/>
    </row>
    <row r="7" spans="1:36" ht="24.9" customHeight="1" x14ac:dyDescent="0.3">
      <c r="A7" s="172" t="s">
        <v>115</v>
      </c>
      <c r="B7" s="153"/>
      <c r="C7" s="153"/>
      <c r="D7" s="153"/>
      <c r="E7" s="153"/>
      <c r="F7" s="153"/>
      <c r="G7" s="153"/>
      <c r="H7" s="153"/>
      <c r="I7" s="153"/>
      <c r="J7" s="173"/>
      <c r="L7" s="11"/>
      <c r="M7"/>
    </row>
    <row r="8" spans="1:36" ht="24.9" customHeight="1" x14ac:dyDescent="0.3">
      <c r="A8" s="178" t="s">
        <v>72</v>
      </c>
      <c r="B8" s="179"/>
      <c r="C8" s="179" t="s">
        <v>68</v>
      </c>
      <c r="D8" s="179"/>
      <c r="E8" s="179" t="s">
        <v>73</v>
      </c>
      <c r="F8" s="179"/>
      <c r="G8" s="179"/>
      <c r="H8" s="179" t="s">
        <v>89</v>
      </c>
      <c r="I8" s="179"/>
      <c r="J8" s="182"/>
      <c r="K8" s="43"/>
      <c r="L8" s="9"/>
      <c r="M8" s="9"/>
    </row>
    <row r="9" spans="1:36" ht="24.75" customHeight="1" thickBot="1" x14ac:dyDescent="0.35">
      <c r="A9" s="176" t="e">
        <f ca="1">VLOOKUP(C4,N14:S21,3,0)</f>
        <v>#N/A</v>
      </c>
      <c r="B9" s="177"/>
      <c r="C9" s="177" t="e">
        <f ca="1">VLOOKUP(C4,N14:S21,4,0)</f>
        <v>#N/A</v>
      </c>
      <c r="D9" s="177"/>
      <c r="E9" s="177" t="e">
        <f ca="1">VLOOKUP(C4,N14:S21,5,0)</f>
        <v>#N/A</v>
      </c>
      <c r="F9" s="177"/>
      <c r="G9" s="177"/>
      <c r="H9" s="180" t="e">
        <f ca="1">VLOOKUP(C4,N14:S21,6,0)</f>
        <v>#N/A</v>
      </c>
      <c r="I9" s="180"/>
      <c r="J9" s="181"/>
      <c r="K9" s="43" t="str">
        <f>IF(I9="","",IF(L9=I9,"R","T"))</f>
        <v/>
      </c>
      <c r="L9" s="9" t="e">
        <f>_xlfn.DAYS($A$4,#REF!)</f>
        <v>#REF!</v>
      </c>
      <c r="M9" s="9" t="s">
        <v>110</v>
      </c>
    </row>
    <row r="10" spans="1:36" ht="24.75" customHeight="1" x14ac:dyDescent="0.3">
      <c r="A10" s="75"/>
      <c r="B10" s="4"/>
      <c r="C10" s="4"/>
      <c r="D10" s="4"/>
      <c r="E10" s="4"/>
      <c r="F10" s="75"/>
      <c r="G10" s="4"/>
      <c r="H10" s="4"/>
      <c r="I10" s="4"/>
      <c r="J10" s="4"/>
      <c r="K10" s="43" t="str">
        <f>IF(I10="","",IF(L10=I10,"R","T"))</f>
        <v/>
      </c>
      <c r="L10" s="9">
        <f t="shared" ref="L10:L16" si="0">_xlfn.DAYS($A$4,E10)</f>
        <v>0</v>
      </c>
      <c r="M10" s="9"/>
    </row>
    <row r="11" spans="1:36" s="4" customFormat="1" ht="24.75" customHeight="1" x14ac:dyDescent="0.3">
      <c r="A11" s="75"/>
      <c r="F11" s="75"/>
      <c r="K11" s="43" t="str">
        <f t="shared" ref="K11:K16" si="1">IF(I11="","",IF(L11=I11,"R","T"))</f>
        <v/>
      </c>
      <c r="L11" s="9">
        <f t="shared" si="0"/>
        <v>0</v>
      </c>
      <c r="M11" s="9"/>
    </row>
    <row r="12" spans="1:36" s="4" customFormat="1" ht="24.75" customHeight="1" thickBot="1" x14ac:dyDescent="0.35">
      <c r="A12" s="75"/>
      <c r="F12" s="75"/>
      <c r="K12" s="43" t="str">
        <f t="shared" si="1"/>
        <v/>
      </c>
      <c r="L12" s="9">
        <f t="shared" si="0"/>
        <v>0</v>
      </c>
    </row>
    <row r="13" spans="1:36" s="4" customFormat="1" ht="15.75" customHeight="1" x14ac:dyDescent="0.3">
      <c r="A13" s="75"/>
      <c r="F13" s="75"/>
      <c r="K13" s="43" t="str">
        <f t="shared" si="1"/>
        <v/>
      </c>
      <c r="L13" s="9">
        <f t="shared" si="0"/>
        <v>0</v>
      </c>
      <c r="N13" s="95" t="s">
        <v>116</v>
      </c>
      <c r="O13" s="95" t="s">
        <v>118</v>
      </c>
      <c r="P13" s="95" t="s">
        <v>117</v>
      </c>
      <c r="Q13" s="96" t="s">
        <v>68</v>
      </c>
      <c r="R13" s="96" t="s">
        <v>73</v>
      </c>
      <c r="S13" s="97" t="s">
        <v>89</v>
      </c>
    </row>
    <row r="14" spans="1:36" s="4" customFormat="1" ht="15.75" customHeight="1" x14ac:dyDescent="0.3">
      <c r="A14" s="75"/>
      <c r="F14" s="75"/>
      <c r="K14" s="43" t="str">
        <f t="shared" si="1"/>
        <v/>
      </c>
      <c r="L14" s="9">
        <f t="shared" si="0"/>
        <v>0</v>
      </c>
      <c r="N14" s="98">
        <f ca="1">WEEKNUM(O14,2)</f>
        <v>50</v>
      </c>
      <c r="O14" s="99">
        <f ca="1">TODAY()-14</f>
        <v>45264</v>
      </c>
      <c r="P14" s="98">
        <v>1</v>
      </c>
      <c r="Q14" s="100" t="s">
        <v>74</v>
      </c>
      <c r="R14" s="100" t="s">
        <v>82</v>
      </c>
      <c r="S14" s="101" t="s">
        <v>90</v>
      </c>
    </row>
    <row r="15" spans="1:36" s="4" customFormat="1" ht="15.75" customHeight="1" x14ac:dyDescent="0.3">
      <c r="A15" s="75"/>
      <c r="F15" s="75"/>
      <c r="J15" s="175"/>
      <c r="K15" s="175"/>
      <c r="L15" s="9">
        <f t="shared" si="0"/>
        <v>0</v>
      </c>
      <c r="N15" s="102">
        <f t="shared" ref="N15:N21" ca="1" si="2">WEEKNUM(O15,2)</f>
        <v>51</v>
      </c>
      <c r="O15" s="103">
        <f ca="1">TODAY()-7</f>
        <v>45271</v>
      </c>
      <c r="P15" s="102">
        <v>2</v>
      </c>
      <c r="Q15" s="104" t="s">
        <v>75</v>
      </c>
      <c r="R15" s="104" t="s">
        <v>83</v>
      </c>
      <c r="S15" s="105" t="s">
        <v>91</v>
      </c>
    </row>
    <row r="16" spans="1:36" s="4" customFormat="1" ht="15.75" customHeight="1" x14ac:dyDescent="0.3">
      <c r="A16" s="75"/>
      <c r="F16" s="75"/>
      <c r="K16" s="43" t="str">
        <f t="shared" si="1"/>
        <v/>
      </c>
      <c r="L16" s="9">
        <f t="shared" si="0"/>
        <v>0</v>
      </c>
      <c r="N16" s="98">
        <f t="shared" ca="1" si="2"/>
        <v>52</v>
      </c>
      <c r="O16" s="99">
        <f ca="1">TODAY()</f>
        <v>45278</v>
      </c>
      <c r="P16" s="98">
        <v>3</v>
      </c>
      <c r="Q16" s="100" t="s">
        <v>76</v>
      </c>
      <c r="R16" s="100" t="s">
        <v>84</v>
      </c>
      <c r="S16" s="101" t="s">
        <v>92</v>
      </c>
    </row>
    <row r="17" spans="1:19" s="4" customFormat="1" ht="15.75" customHeight="1" x14ac:dyDescent="0.3">
      <c r="A17" s="75"/>
      <c r="F17" s="75"/>
      <c r="K17" s="5"/>
      <c r="L17" s="6"/>
      <c r="N17" s="102">
        <f t="shared" ca="1" si="2"/>
        <v>53</v>
      </c>
      <c r="O17" s="103">
        <f ca="1">TODAY()+7</f>
        <v>45285</v>
      </c>
      <c r="P17" s="102">
        <v>4</v>
      </c>
      <c r="Q17" s="104" t="s">
        <v>77</v>
      </c>
      <c r="R17" s="104" t="s">
        <v>85</v>
      </c>
      <c r="S17" s="105" t="s">
        <v>93</v>
      </c>
    </row>
    <row r="18" spans="1:19" s="4" customFormat="1" ht="15.75" customHeight="1" x14ac:dyDescent="0.3">
      <c r="A18" s="75"/>
      <c r="F18" s="75"/>
      <c r="K18" s="5"/>
      <c r="L18" s="6"/>
      <c r="N18" s="98">
        <f t="shared" ca="1" si="2"/>
        <v>1</v>
      </c>
      <c r="O18" s="99">
        <f ca="1">TODAY()+14</f>
        <v>45292</v>
      </c>
      <c r="P18" s="98">
        <v>5</v>
      </c>
      <c r="Q18" s="100" t="s">
        <v>78</v>
      </c>
      <c r="R18" s="100" t="s">
        <v>86</v>
      </c>
      <c r="S18" s="101" t="s">
        <v>94</v>
      </c>
    </row>
    <row r="19" spans="1:19" s="4" customFormat="1" ht="15.75" customHeight="1" x14ac:dyDescent="0.3">
      <c r="A19" s="75"/>
      <c r="F19" s="75"/>
      <c r="K19" s="5"/>
      <c r="L19" s="6"/>
      <c r="N19" s="102">
        <f t="shared" ca="1" si="2"/>
        <v>2</v>
      </c>
      <c r="O19" s="103">
        <f ca="1">TODAY()+21</f>
        <v>45299</v>
      </c>
      <c r="P19" s="102">
        <v>6</v>
      </c>
      <c r="Q19" s="104" t="s">
        <v>79</v>
      </c>
      <c r="R19" s="104" t="s">
        <v>87</v>
      </c>
      <c r="S19" s="105" t="s">
        <v>95</v>
      </c>
    </row>
    <row r="20" spans="1:19" s="4" customFormat="1" ht="15.75" customHeight="1" x14ac:dyDescent="0.3">
      <c r="A20" s="75"/>
      <c r="K20" s="5"/>
      <c r="L20" s="6"/>
      <c r="N20" s="98">
        <f t="shared" ca="1" si="2"/>
        <v>3</v>
      </c>
      <c r="O20" s="99">
        <f ca="1">TODAY()+28</f>
        <v>45306</v>
      </c>
      <c r="P20" s="98">
        <v>7</v>
      </c>
      <c r="Q20" s="100" t="s">
        <v>80</v>
      </c>
      <c r="R20" s="100" t="s">
        <v>88</v>
      </c>
      <c r="S20" s="101" t="s">
        <v>96</v>
      </c>
    </row>
    <row r="21" spans="1:19" s="4" customFormat="1" ht="15.75" customHeight="1" thickBot="1" x14ac:dyDescent="0.35">
      <c r="K21" s="5"/>
      <c r="L21" s="6"/>
      <c r="N21" s="106">
        <f t="shared" ca="1" si="2"/>
        <v>3</v>
      </c>
      <c r="O21" s="103">
        <f ca="1">TODAY()+34</f>
        <v>45312</v>
      </c>
      <c r="P21" s="106">
        <v>8</v>
      </c>
      <c r="Q21" s="107" t="s">
        <v>81</v>
      </c>
      <c r="R21" s="107" t="s">
        <v>85</v>
      </c>
      <c r="S21" s="108" t="s">
        <v>97</v>
      </c>
    </row>
    <row r="22" spans="1:19" s="4" customFormat="1" ht="15.75" customHeight="1" x14ac:dyDescent="0.3">
      <c r="K22" s="5"/>
      <c r="L22" s="6"/>
    </row>
    <row r="23" spans="1:19" s="4" customFormat="1" ht="15.75" customHeight="1" x14ac:dyDescent="0.3">
      <c r="K23" s="5"/>
      <c r="L23" s="6"/>
    </row>
    <row r="24" spans="1:19" s="4" customFormat="1" x14ac:dyDescent="0.3">
      <c r="K24" s="5"/>
      <c r="L24" s="6"/>
    </row>
    <row r="25" spans="1:19" s="4" customFormat="1" x14ac:dyDescent="0.3">
      <c r="K25" s="5"/>
      <c r="L25" s="6"/>
    </row>
    <row r="26" spans="1:19" s="4" customFormat="1" x14ac:dyDescent="0.3">
      <c r="K26" s="5"/>
      <c r="L26" s="6"/>
    </row>
    <row r="27" spans="1:19" s="4" customFormat="1" x14ac:dyDescent="0.3">
      <c r="K27" s="5"/>
      <c r="L27" s="6"/>
    </row>
    <row r="28" spans="1:19" s="4" customFormat="1" x14ac:dyDescent="0.3">
      <c r="K28" s="5"/>
      <c r="L28" s="6"/>
    </row>
    <row r="29" spans="1:19" s="4" customFormat="1" x14ac:dyDescent="0.3">
      <c r="K29" s="5"/>
      <c r="L29" s="6"/>
    </row>
    <row r="30" spans="1:19" s="4" customFormat="1" x14ac:dyDescent="0.3">
      <c r="K30" s="5"/>
      <c r="L30" s="6"/>
    </row>
    <row r="31" spans="1:19" s="4" customFormat="1" x14ac:dyDescent="0.3">
      <c r="K31" s="5"/>
      <c r="L31" s="6"/>
    </row>
    <row r="32" spans="1:19" s="4" customFormat="1" x14ac:dyDescent="0.3">
      <c r="K32" s="5"/>
      <c r="L32" s="6"/>
    </row>
    <row r="33" spans="11:12" s="4" customFormat="1" x14ac:dyDescent="0.3">
      <c r="K33" s="5"/>
      <c r="L33" s="6"/>
    </row>
    <row r="34" spans="11:12" s="4" customFormat="1" x14ac:dyDescent="0.3">
      <c r="K34" s="5"/>
      <c r="L34" s="6"/>
    </row>
    <row r="35" spans="11:12" s="4" customFormat="1" x14ac:dyDescent="0.3">
      <c r="K35" s="5"/>
      <c r="L35" s="6"/>
    </row>
    <row r="36" spans="11:12" s="4" customFormat="1" x14ac:dyDescent="0.3">
      <c r="K36" s="5"/>
      <c r="L36" s="6"/>
    </row>
    <row r="37" spans="11:12" s="4" customFormat="1" x14ac:dyDescent="0.3">
      <c r="K37" s="5"/>
      <c r="L37" s="6"/>
    </row>
    <row r="38" spans="11:12" s="4" customFormat="1" x14ac:dyDescent="0.3">
      <c r="K38" s="5"/>
      <c r="L38" s="6"/>
    </row>
    <row r="39" spans="11:12" s="4" customFormat="1" x14ac:dyDescent="0.3">
      <c r="K39" s="5"/>
      <c r="L39" s="6"/>
    </row>
    <row r="40" spans="11:12" s="4" customFormat="1" x14ac:dyDescent="0.3">
      <c r="K40" s="5"/>
      <c r="L40" s="6"/>
    </row>
    <row r="41" spans="11:12" s="4" customFormat="1" x14ac:dyDescent="0.3">
      <c r="K41" s="5"/>
      <c r="L41" s="6"/>
    </row>
    <row r="42" spans="11:12" s="4" customFormat="1" x14ac:dyDescent="0.3">
      <c r="K42" s="5"/>
      <c r="L42" s="6"/>
    </row>
    <row r="43" spans="11:12" s="4" customFormat="1" x14ac:dyDescent="0.3">
      <c r="K43" s="5"/>
      <c r="L43" s="6"/>
    </row>
    <row r="44" spans="11:12" s="4" customFormat="1" x14ac:dyDescent="0.3">
      <c r="K44" s="5"/>
      <c r="L44" s="6"/>
    </row>
    <row r="45" spans="11:12" s="4" customFormat="1" x14ac:dyDescent="0.3">
      <c r="K45" s="5"/>
      <c r="L45" s="6"/>
    </row>
    <row r="46" spans="11:12" s="4" customFormat="1" x14ac:dyDescent="0.3">
      <c r="K46" s="5"/>
      <c r="L46" s="6"/>
    </row>
    <row r="47" spans="11:12" s="4" customFormat="1" x14ac:dyDescent="0.3">
      <c r="K47" s="5"/>
      <c r="L47" s="6"/>
    </row>
    <row r="48" spans="11:12" s="4" customFormat="1" x14ac:dyDescent="0.3">
      <c r="K48" s="5"/>
      <c r="L48" s="6"/>
    </row>
    <row r="49" spans="1:12" s="4" customFormat="1" x14ac:dyDescent="0.3">
      <c r="K49" s="5"/>
      <c r="L49" s="6"/>
    </row>
    <row r="50" spans="1:12" s="4" customFormat="1" x14ac:dyDescent="0.3">
      <c r="K50" s="5"/>
      <c r="L50" s="6"/>
    </row>
    <row r="51" spans="1:12" s="4" customFormat="1" x14ac:dyDescent="0.3">
      <c r="K51" s="5"/>
      <c r="L51" s="6"/>
    </row>
    <row r="52" spans="1:12" s="4" customFormat="1" x14ac:dyDescent="0.3">
      <c r="K52" s="5"/>
      <c r="L52" s="6"/>
    </row>
    <row r="53" spans="1:12" s="4" customFormat="1" x14ac:dyDescent="0.3">
      <c r="K53" s="5"/>
      <c r="L53" s="6"/>
    </row>
    <row r="54" spans="1:12" s="4" customFormat="1" x14ac:dyDescent="0.3">
      <c r="K54" s="5"/>
      <c r="L54" s="6"/>
    </row>
    <row r="55" spans="1:12" s="4" customFormat="1" x14ac:dyDescent="0.3">
      <c r="K55" s="5"/>
      <c r="L55" s="6"/>
    </row>
    <row r="56" spans="1:12" s="4" customFormat="1" x14ac:dyDescent="0.3">
      <c r="K56" s="5"/>
      <c r="L56" s="6"/>
    </row>
    <row r="57" spans="1:12" s="4" customFormat="1" x14ac:dyDescent="0.3">
      <c r="K57" s="5"/>
      <c r="L57" s="6"/>
    </row>
    <row r="58" spans="1:12" s="4" customFormat="1" x14ac:dyDescent="0.3">
      <c r="K58" s="5"/>
      <c r="L58" s="6"/>
    </row>
    <row r="59" spans="1:12" s="4" customFormat="1" x14ac:dyDescent="0.3">
      <c r="K59" s="5"/>
      <c r="L59" s="6"/>
    </row>
    <row r="60" spans="1:12" s="4" customFormat="1" x14ac:dyDescent="0.3">
      <c r="K60" s="5"/>
      <c r="L60" s="6"/>
    </row>
    <row r="61" spans="1:12" s="4" customFormat="1" x14ac:dyDescent="0.3">
      <c r="K61" s="5"/>
      <c r="L61" s="6"/>
    </row>
    <row r="62" spans="1:12" s="4" customFormat="1" x14ac:dyDescent="0.3">
      <c r="K62" s="5"/>
      <c r="L62" s="6"/>
    </row>
    <row r="63" spans="1:12" s="4" customFormat="1" x14ac:dyDescent="0.3">
      <c r="K63" s="5"/>
      <c r="L63" s="6"/>
    </row>
    <row r="64" spans="1:12" x14ac:dyDescent="0.3">
      <c r="A64" s="4"/>
      <c r="B64" s="4"/>
      <c r="C64" s="4"/>
      <c r="D64" s="4"/>
      <c r="E64" s="4"/>
      <c r="F64" s="4"/>
      <c r="G64" s="4"/>
      <c r="H64" s="4"/>
      <c r="I64" s="4"/>
      <c r="J64" s="4"/>
    </row>
  </sheetData>
  <sheetProtection selectLockedCells="1"/>
  <protectedRanges>
    <protectedRange sqref="K1" name="Aralık1"/>
  </protectedRanges>
  <mergeCells count="16">
    <mergeCell ref="A1:J1"/>
    <mergeCell ref="A6:J6"/>
    <mergeCell ref="A7:J7"/>
    <mergeCell ref="A3:B3"/>
    <mergeCell ref="A4:B4"/>
    <mergeCell ref="A5:B5"/>
    <mergeCell ref="A2:B2"/>
    <mergeCell ref="J15:K15"/>
    <mergeCell ref="A9:B9"/>
    <mergeCell ref="A8:B8"/>
    <mergeCell ref="H9:J9"/>
    <mergeCell ref="H8:J8"/>
    <mergeCell ref="E9:G9"/>
    <mergeCell ref="E8:G8"/>
    <mergeCell ref="C9:D9"/>
    <mergeCell ref="C8:D8"/>
  </mergeCells>
  <conditionalFormatting sqref="K8:K14 K16">
    <cfRule type="containsText" dxfId="128" priority="13" operator="containsText" text="T">
      <formula>NOT(ISERROR(SEARCH("T",K8)))</formula>
    </cfRule>
    <cfRule type="containsText" dxfId="127" priority="14" operator="containsText" text="R">
      <formula>NOT(ISERROR(SEARCH("R",K8)))</formula>
    </cfRule>
  </conditionalFormatting>
  <conditionalFormatting sqref="M8:M11 D2:D4">
    <cfRule type="expression" dxfId="126" priority="12">
      <formula>$K$1=1</formula>
    </cfRule>
  </conditionalFormatting>
  <conditionalFormatting sqref="E9 H9 A9 C9 N14:S21">
    <cfRule type="expression" dxfId="125" priority="5">
      <formula>$I9&gt;15</formula>
    </cfRule>
  </conditionalFormatting>
  <conditionalFormatting sqref="A5 C5">
    <cfRule type="containsText" dxfId="124" priority="3" operator="containsText" text="T">
      <formula>NOT(ISERROR(SEARCH("T",A5)))</formula>
    </cfRule>
    <cfRule type="containsText" dxfId="123" priority="4" operator="containsText" text="R">
      <formula>NOT(ISERROR(SEARCH("R",A5)))</formula>
    </cfRule>
  </conditionalFormatting>
  <hyperlinks>
    <hyperlink ref="M2" r:id="rId1"/>
  </hyperlinks>
  <pageMargins left="0.7" right="0.7" top="0.75" bottom="0.75" header="0.3" footer="0.3"/>
  <pageSetup paperSize="9" orientation="portrait" r:id="rId2"/>
  <ignoredErrors>
    <ignoredError sqref="O15:O21 O14 N14:N22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20</vt:i4>
      </vt:variant>
      <vt:variant>
        <vt:lpstr>Adlandırılmış Aralıklar</vt:lpstr>
      </vt:variant>
      <vt:variant>
        <vt:i4>2</vt:i4>
      </vt:variant>
    </vt:vector>
  </HeadingPairs>
  <TitlesOfParts>
    <vt:vector size="22" baseType="lpstr">
      <vt:lpstr>Ad</vt:lpstr>
      <vt:lpstr>Ad2</vt:lpstr>
      <vt:lpstr>AdSabit</vt:lpstr>
      <vt:lpstr>H.G.1</vt:lpstr>
      <vt:lpstr>H.G.2</vt:lpstr>
      <vt:lpstr>G.S.1</vt:lpstr>
      <vt:lpstr>G.S.2</vt:lpstr>
      <vt:lpstr>H.S.1</vt:lpstr>
      <vt:lpstr>H.S.2</vt:lpstr>
      <vt:lpstr>İş.G.1</vt:lpstr>
      <vt:lpstr>İş.G.2</vt:lpstr>
      <vt:lpstr>İşUl.1</vt:lpstr>
      <vt:lpstr>İşUl.2</vt:lpstr>
      <vt:lpstr>TİG1</vt:lpstr>
      <vt:lpstr>TİG2</vt:lpstr>
      <vt:lpstr>ETarih1</vt:lpstr>
      <vt:lpstr>ETarih2</vt:lpstr>
      <vt:lpstr>ETarih3</vt:lpstr>
      <vt:lpstr>Çokeğermak_Min</vt:lpstr>
      <vt:lpstr>Birleştirmeler</vt:lpstr>
      <vt:lpstr>ALANLAR</vt:lpstr>
      <vt:lpstr>sss</vt:lpstr>
    </vt:vector>
  </TitlesOfParts>
  <Company>Progressive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alideniz</cp:lastModifiedBy>
  <dcterms:created xsi:type="dcterms:W3CDTF">2020-02-10T21:46:05Z</dcterms:created>
  <dcterms:modified xsi:type="dcterms:W3CDTF">2023-12-17T22:16:51Z</dcterms:modified>
</cp:coreProperties>
</file>